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abien\Desktop\"/>
    </mc:Choice>
  </mc:AlternateContent>
  <bookViews>
    <workbookView xWindow="0" yWindow="0" windowWidth="18495" windowHeight="7080"/>
  </bookViews>
  <sheets>
    <sheet name="calcul-mensualite" sheetId="1" r:id="rId1"/>
    <sheet name="calcul-duree" sheetId="2" r:id="rId2"/>
    <sheet name="calcul-taux" sheetId="3" r:id="rId3"/>
  </sheets>
  <calcPr calcId="152511"/>
</workbook>
</file>

<file path=xl/calcChain.xml><?xml version="1.0" encoding="utf-8"?>
<calcChain xmlns="http://schemas.openxmlformats.org/spreadsheetml/2006/main">
  <c r="B5" i="1" l="1"/>
  <c r="B6" i="3" l="1"/>
  <c r="B6" i="2"/>
  <c r="B5" i="3"/>
  <c r="B5" i="2"/>
  <c r="C27" i="1"/>
  <c r="D27" i="1"/>
  <c r="E27" i="1"/>
  <c r="C28" i="1"/>
  <c r="D28" i="1"/>
  <c r="E28" i="1"/>
  <c r="C29" i="1"/>
  <c r="D29" i="1"/>
  <c r="E29" i="1"/>
  <c r="C30" i="1"/>
  <c r="D30" i="1"/>
  <c r="E30" i="1"/>
  <c r="C31" i="1"/>
  <c r="D31" i="1"/>
  <c r="E31" i="1"/>
  <c r="C32" i="1"/>
  <c r="D32" i="1"/>
  <c r="E32" i="1"/>
  <c r="C33" i="1"/>
  <c r="D33" i="1"/>
  <c r="E33" i="1"/>
  <c r="C34" i="1"/>
  <c r="D34" i="1"/>
  <c r="E34" i="1"/>
  <c r="C35" i="1"/>
  <c r="D35" i="1"/>
  <c r="E35" i="1"/>
  <c r="C36" i="1"/>
  <c r="D36" i="1"/>
  <c r="E36" i="1"/>
  <c r="C37" i="1"/>
  <c r="D37" i="1"/>
  <c r="E37" i="1"/>
  <c r="C38" i="1"/>
  <c r="D38" i="1"/>
  <c r="E38" i="1"/>
  <c r="C39" i="1"/>
  <c r="D39" i="1"/>
  <c r="E39" i="1"/>
  <c r="C40" i="1"/>
  <c r="D40" i="1"/>
  <c r="E40" i="1"/>
  <c r="C41" i="1"/>
  <c r="D41" i="1"/>
  <c r="E41" i="1"/>
  <c r="C42" i="1"/>
  <c r="D42" i="1"/>
  <c r="E42" i="1"/>
  <c r="C43" i="1"/>
  <c r="D43" i="1"/>
  <c r="E43" i="1"/>
  <c r="C44" i="1"/>
  <c r="D44" i="1"/>
  <c r="E44" i="1"/>
  <c r="C45" i="1"/>
  <c r="D45" i="1"/>
  <c r="E45" i="1"/>
  <c r="C46" i="1"/>
  <c r="D46" i="1"/>
  <c r="E46" i="1"/>
  <c r="C47" i="1"/>
  <c r="D47" i="1"/>
  <c r="E47" i="1"/>
  <c r="C48" i="1"/>
  <c r="D48" i="1"/>
  <c r="E48" i="1"/>
  <c r="C49" i="1"/>
  <c r="D49" i="1"/>
  <c r="E49" i="1"/>
  <c r="C50" i="1"/>
  <c r="D50" i="1"/>
  <c r="E50" i="1"/>
  <c r="C51" i="1"/>
  <c r="D51" i="1"/>
  <c r="E51" i="1"/>
  <c r="C52" i="1"/>
  <c r="D52" i="1"/>
  <c r="E52" i="1"/>
  <c r="C53" i="1"/>
  <c r="D53" i="1"/>
  <c r="E53" i="1"/>
  <c r="C54" i="1"/>
  <c r="D54" i="1"/>
  <c r="E54" i="1"/>
  <c r="C55" i="1"/>
  <c r="D55" i="1"/>
  <c r="E55" i="1"/>
  <c r="C56" i="1"/>
  <c r="D56" i="1"/>
  <c r="E56" i="1"/>
  <c r="C57" i="1"/>
  <c r="D57" i="1"/>
  <c r="E57" i="1"/>
  <c r="C58" i="1"/>
  <c r="D58" i="1"/>
  <c r="E58" i="1"/>
  <c r="C59" i="1"/>
  <c r="D59" i="1"/>
  <c r="E59" i="1"/>
  <c r="C60" i="1"/>
  <c r="D60" i="1"/>
  <c r="E60" i="1"/>
  <c r="C61" i="1"/>
  <c r="D61" i="1"/>
  <c r="E61" i="1"/>
  <c r="C62" i="1"/>
  <c r="D62" i="1"/>
  <c r="E62" i="1"/>
  <c r="C63" i="1"/>
  <c r="D63" i="1"/>
  <c r="E63" i="1"/>
  <c r="C64" i="1"/>
  <c r="D64" i="1"/>
  <c r="E64" i="1"/>
  <c r="C65" i="1"/>
  <c r="D65" i="1"/>
  <c r="E65" i="1"/>
  <c r="C66" i="1"/>
  <c r="D66" i="1"/>
  <c r="E66" i="1"/>
  <c r="C67" i="1"/>
  <c r="D67" i="1"/>
  <c r="E67" i="1"/>
  <c r="C68" i="1"/>
  <c r="D68" i="1"/>
  <c r="E68" i="1"/>
  <c r="C69" i="1"/>
  <c r="D69" i="1"/>
  <c r="E69" i="1"/>
  <c r="C70" i="1"/>
  <c r="D70" i="1"/>
  <c r="E70" i="1"/>
  <c r="C71" i="1"/>
  <c r="D71" i="1"/>
  <c r="E71" i="1"/>
  <c r="C72" i="1"/>
  <c r="D72" i="1"/>
  <c r="E72" i="1"/>
  <c r="C73" i="1"/>
  <c r="D73" i="1"/>
  <c r="E73" i="1"/>
  <c r="C74" i="1"/>
  <c r="D74" i="1"/>
  <c r="E74" i="1"/>
  <c r="C75" i="1"/>
  <c r="D75" i="1"/>
  <c r="E75" i="1"/>
  <c r="C76" i="1"/>
  <c r="D76" i="1"/>
  <c r="E76" i="1"/>
  <c r="C77" i="1"/>
  <c r="D77" i="1"/>
  <c r="E77" i="1"/>
  <c r="C78" i="1"/>
  <c r="D78" i="1"/>
  <c r="E78" i="1"/>
  <c r="C79" i="1"/>
  <c r="D79" i="1"/>
  <c r="E79" i="1"/>
  <c r="C80" i="1"/>
  <c r="D80" i="1"/>
  <c r="E80" i="1"/>
  <c r="C81" i="1"/>
  <c r="D81" i="1"/>
  <c r="E81" i="1"/>
  <c r="C82" i="1"/>
  <c r="D82" i="1"/>
  <c r="E82" i="1"/>
  <c r="C83" i="1"/>
  <c r="D83" i="1"/>
  <c r="E83" i="1"/>
  <c r="C84" i="1"/>
  <c r="D84" i="1"/>
  <c r="E84" i="1"/>
  <c r="C85" i="1"/>
  <c r="D85" i="1"/>
  <c r="E85" i="1"/>
  <c r="C86" i="1"/>
  <c r="D86" i="1"/>
  <c r="E86" i="1"/>
  <c r="C87" i="1"/>
  <c r="D87" i="1"/>
  <c r="E87" i="1"/>
  <c r="C88" i="1"/>
  <c r="D88" i="1"/>
  <c r="E88" i="1"/>
  <c r="C89" i="1"/>
  <c r="D89" i="1"/>
  <c r="E89" i="1"/>
  <c r="C90" i="1"/>
  <c r="D90" i="1"/>
  <c r="E90" i="1"/>
  <c r="C91" i="1"/>
  <c r="D91" i="1"/>
  <c r="E91" i="1"/>
  <c r="C92" i="1"/>
  <c r="D92" i="1"/>
  <c r="E92" i="1"/>
  <c r="C93" i="1"/>
  <c r="D93" i="1"/>
  <c r="E93" i="1"/>
  <c r="C94" i="1"/>
  <c r="D94" i="1"/>
  <c r="E94" i="1"/>
  <c r="C95" i="1"/>
  <c r="D95" i="1"/>
  <c r="E95" i="1"/>
  <c r="C96" i="1"/>
  <c r="D96" i="1"/>
  <c r="E96" i="1"/>
  <c r="C97" i="1"/>
  <c r="D97" i="1"/>
  <c r="E97" i="1"/>
  <c r="C98" i="1"/>
  <c r="D98" i="1"/>
  <c r="E98" i="1"/>
  <c r="C99" i="1"/>
  <c r="D99" i="1"/>
  <c r="E99" i="1"/>
  <c r="C100" i="1"/>
  <c r="D100" i="1"/>
  <c r="E100" i="1"/>
  <c r="C101" i="1"/>
  <c r="D101" i="1"/>
  <c r="E101" i="1"/>
  <c r="C102" i="1"/>
  <c r="D102" i="1"/>
  <c r="E102" i="1"/>
  <c r="C103" i="1"/>
  <c r="D103" i="1"/>
  <c r="E103" i="1"/>
  <c r="C104" i="1"/>
  <c r="D104" i="1"/>
  <c r="E104" i="1"/>
  <c r="C105" i="1"/>
  <c r="D105" i="1"/>
  <c r="E105" i="1"/>
  <c r="C106" i="1"/>
  <c r="D106" i="1"/>
  <c r="E106" i="1"/>
  <c r="C107" i="1"/>
  <c r="D107" i="1"/>
  <c r="E107" i="1"/>
  <c r="C108" i="1"/>
  <c r="D108" i="1"/>
  <c r="E108" i="1"/>
  <c r="C109" i="1"/>
  <c r="D109" i="1"/>
  <c r="E109" i="1"/>
  <c r="C110" i="1"/>
  <c r="D110" i="1"/>
  <c r="E110" i="1"/>
  <c r="C111" i="1"/>
  <c r="D111" i="1"/>
  <c r="E111" i="1"/>
  <c r="C112" i="1"/>
  <c r="D112" i="1"/>
  <c r="E112" i="1"/>
  <c r="C113" i="1"/>
  <c r="D113" i="1"/>
  <c r="E113" i="1"/>
  <c r="C114" i="1"/>
  <c r="D114" i="1"/>
  <c r="E114" i="1"/>
  <c r="C115" i="1"/>
  <c r="D115" i="1"/>
  <c r="E115" i="1"/>
  <c r="C116" i="1"/>
  <c r="D116" i="1"/>
  <c r="E116" i="1"/>
  <c r="C117" i="1"/>
  <c r="D117" i="1"/>
  <c r="E117" i="1"/>
  <c r="C118" i="1"/>
  <c r="D118" i="1"/>
  <c r="E118" i="1"/>
  <c r="C119" i="1"/>
  <c r="D119" i="1"/>
  <c r="E119" i="1"/>
  <c r="C120" i="1"/>
  <c r="D120" i="1"/>
  <c r="E120" i="1"/>
  <c r="C121" i="1"/>
  <c r="D121" i="1"/>
  <c r="E121" i="1"/>
  <c r="C122" i="1"/>
  <c r="D122" i="1"/>
  <c r="E122" i="1"/>
  <c r="C123" i="1"/>
  <c r="D123" i="1"/>
  <c r="E123" i="1"/>
  <c r="C124" i="1"/>
  <c r="D124" i="1"/>
  <c r="E124" i="1"/>
  <c r="C125" i="1"/>
  <c r="D125" i="1"/>
  <c r="E125" i="1"/>
  <c r="C126" i="1"/>
  <c r="D126" i="1"/>
  <c r="E126" i="1"/>
  <c r="C127" i="1"/>
  <c r="D127" i="1"/>
  <c r="E127" i="1"/>
  <c r="C128" i="1"/>
  <c r="D128" i="1"/>
  <c r="E128" i="1"/>
  <c r="C129" i="1"/>
  <c r="D129" i="1"/>
  <c r="E129" i="1"/>
  <c r="C130" i="1"/>
  <c r="D130" i="1"/>
  <c r="E130" i="1"/>
  <c r="C131" i="1"/>
  <c r="D131" i="1"/>
  <c r="E131" i="1"/>
  <c r="C132" i="1"/>
  <c r="D132" i="1"/>
  <c r="E132" i="1"/>
  <c r="C133" i="1"/>
  <c r="D133" i="1"/>
  <c r="E133" i="1"/>
  <c r="C134" i="1"/>
  <c r="D134" i="1"/>
  <c r="E134" i="1"/>
  <c r="C135" i="1"/>
  <c r="D135" i="1"/>
  <c r="E135" i="1"/>
  <c r="C136" i="1"/>
  <c r="D136" i="1"/>
  <c r="E136" i="1"/>
  <c r="C137" i="1"/>
  <c r="D137" i="1"/>
  <c r="E137" i="1"/>
  <c r="C26" i="1"/>
  <c r="D26" i="1"/>
  <c r="E26" i="1"/>
  <c r="E18" i="1" l="1"/>
  <c r="D18" i="1"/>
  <c r="C18" i="1"/>
  <c r="B18" i="1"/>
  <c r="E19" i="1"/>
  <c r="E20" i="1"/>
  <c r="E21" i="1"/>
  <c r="E22" i="1"/>
  <c r="E23" i="1"/>
  <c r="E24" i="1"/>
  <c r="E25" i="1"/>
  <c r="D19" i="1"/>
  <c r="D20" i="1"/>
  <c r="D21" i="1"/>
  <c r="D22" i="1"/>
  <c r="D23" i="1"/>
  <c r="D24" i="1"/>
  <c r="D25" i="1"/>
  <c r="B9" i="1"/>
  <c r="C19" i="1"/>
  <c r="C20" i="1"/>
  <c r="C21" i="1"/>
  <c r="C22" i="1"/>
  <c r="C23" i="1"/>
  <c r="C24" i="1"/>
  <c r="C25" i="1"/>
  <c r="B19" i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" i="1" l="1"/>
  <c r="B12" i="1"/>
  <c r="B8" i="1"/>
</calcChain>
</file>

<file path=xl/sharedStrings.xml><?xml version="1.0" encoding="utf-8"?>
<sst xmlns="http://schemas.openxmlformats.org/spreadsheetml/2006/main" count="49" uniqueCount="38">
  <si>
    <t>Taux annuel</t>
  </si>
  <si>
    <t>Formule mensualité</t>
  </si>
  <si>
    <t>Capital emprunté</t>
  </si>
  <si>
    <t>Mensualité à régler</t>
  </si>
  <si>
    <t>Remboursement de prêt</t>
  </si>
  <si>
    <t>Durée du prêt (en année)</t>
  </si>
  <si>
    <t>Décomposition de la mensualité</t>
  </si>
  <si>
    <t>Remboursement du principal</t>
  </si>
  <si>
    <t>=-PRINCPER((1+B2)^(1/12)-1;1;B4*12;B3)</t>
  </si>
  <si>
    <t>=-INTPER((1+B2)^(1/12)-1;1;B4*12;B3)</t>
  </si>
  <si>
    <t>Formule principal</t>
  </si>
  <si>
    <t>Formule intérêt</t>
  </si>
  <si>
    <t>=-CUMUL.PRINCPER((1+B2)^(1/12)-1;B4*12;B3;1;12;0)</t>
  </si>
  <si>
    <t>=-CUMUL.INTER((1+B2)^(1/12)-1;B4*12;B3;1;12;0)</t>
  </si>
  <si>
    <t>Cumul 1er année</t>
  </si>
  <si>
    <t>Remboursement des interêts</t>
  </si>
  <si>
    <t>Mensualité</t>
  </si>
  <si>
    <t>Capital</t>
  </si>
  <si>
    <t>Intérêts</t>
  </si>
  <si>
    <t>Reste (ou résiduel)</t>
  </si>
  <si>
    <t>Périodes</t>
  </si>
  <si>
    <t>=-VPM(TP-1;B4*12;B3)</t>
  </si>
  <si>
    <t>=-PRINCPER(TP;A18;$B$4*12;$B$3)</t>
  </si>
  <si>
    <t>=-INTPER(TP;A18;$B$4*12;$B$3)</t>
  </si>
  <si>
    <t>=$B$3+CUMUL.PRINCPER(TP;$B$4*12;$B$3;1;A18;0)</t>
  </si>
  <si>
    <t>Dans les formules ci-dessous Taux de période = TP =  (1+$B$2)^(1/12)-1</t>
  </si>
  <si>
    <t>Nombre de mensualités</t>
  </si>
  <si>
    <t>Formule interêt</t>
  </si>
  <si>
    <t>=NPM((1+B2)^(1/12)-1;-B4;B3)</t>
  </si>
  <si>
    <t>Formule taux</t>
  </si>
  <si>
    <t>Taux de période</t>
  </si>
  <si>
    <t>Déterminer le taux de période</t>
  </si>
  <si>
    <t>Mensualité souhaitée</t>
  </si>
  <si>
    <t>=TAUX(12*B4;-B2;B3)</t>
  </si>
  <si>
    <t>Remboursement en année</t>
  </si>
  <si>
    <t>=(1+B5)^12-1</t>
  </si>
  <si>
    <t>Formule durée du prêt</t>
  </si>
  <si>
    <t>=-VPM((1+B2)^(1/12)-1;B4*12;B3)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</si>
</sst>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#,##0.00\ &quot;€&quot;;[Red]\-#,##0.00\ &quot;€&quot;"/>
    <numFmt numFmtId="164" formatCode="_-* #,##0.00\ [$€-40C]_-;\-* #,##0.00\ [$€-40C]_-;_-* &quot;-&quot;??\ [$€-40C]_-;_-@_-"/>
    <numFmt numFmtId="165" formatCode="0.000%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rgb="FFFFC000"/>
      <name val="Calibri"/>
      <family val="2"/>
      <scheme val="minor"/>
    </font>
    <font>
      <sz val="14"/>
      <color rgb="FFFFC000"/>
      <name val="Calibri"/>
      <family val="2"/>
      <scheme val="minor"/>
    </font>
    <font>
      <sz val="14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5">
    <xf numFmtId="0" fontId="0" fillId="0" borderId="0" xfId="0"/>
    <xf numFmtId="0" fontId="0" fillId="0" borderId="1" xfId="0" applyBorder="1"/>
    <xf numFmtId="10" fontId="0" fillId="0" borderId="1" xfId="1" applyNumberFormat="1" applyFont="1" applyBorder="1"/>
    <xf numFmtId="4" fontId="0" fillId="0" borderId="1" xfId="0" applyNumberFormat="1" applyBorder="1"/>
    <xf numFmtId="8" fontId="0" fillId="0" borderId="1" xfId="0" applyNumberFormat="1" applyBorder="1"/>
    <xf numFmtId="8" fontId="0" fillId="2" borderId="1" xfId="0" applyNumberFormat="1" applyFill="1" applyBorder="1"/>
    <xf numFmtId="0" fontId="0" fillId="2" borderId="1" xfId="0" applyFill="1" applyBorder="1"/>
    <xf numFmtId="0" fontId="0" fillId="0" borderId="4" xfId="0" applyBorder="1"/>
    <xf numFmtId="49" fontId="0" fillId="0" borderId="3" xfId="0" applyNumberFormat="1" applyBorder="1"/>
    <xf numFmtId="8" fontId="0" fillId="0" borderId="0" xfId="0" applyNumberFormat="1"/>
    <xf numFmtId="164" fontId="0" fillId="0" borderId="0" xfId="0" applyNumberFormat="1"/>
    <xf numFmtId="49" fontId="0" fillId="0" borderId="0" xfId="0" applyNumberFormat="1"/>
    <xf numFmtId="0" fontId="3" fillId="3" borderId="0" xfId="0" applyFont="1" applyFill="1" applyAlignment="1">
      <alignment horizontal="center"/>
    </xf>
    <xf numFmtId="0" fontId="0" fillId="0" borderId="0" xfId="0" applyBorder="1"/>
    <xf numFmtId="49" fontId="0" fillId="0" borderId="1" xfId="0" applyNumberFormat="1" applyBorder="1"/>
    <xf numFmtId="0" fontId="0" fillId="4" borderId="0" xfId="0" applyFill="1"/>
    <xf numFmtId="49" fontId="4" fillId="4" borderId="0" xfId="0" applyNumberFormat="1" applyFont="1" applyFill="1"/>
    <xf numFmtId="0" fontId="4" fillId="4" borderId="0" xfId="0" applyFont="1" applyFill="1"/>
    <xf numFmtId="2" fontId="0" fillId="2" borderId="1" xfId="0" applyNumberFormat="1" applyFill="1" applyBorder="1"/>
    <xf numFmtId="10" fontId="0" fillId="2" borderId="1" xfId="0" applyNumberFormat="1" applyFill="1" applyBorder="1"/>
    <xf numFmtId="165" fontId="0" fillId="2" borderId="1" xfId="0" applyNumberFormat="1" applyFill="1" applyBorder="1"/>
    <xf numFmtId="0" fontId="0" fillId="0" borderId="1" xfId="1" applyNumberFormat="1" applyFont="1" applyBorder="1"/>
    <xf numFmtId="0" fontId="2" fillId="3" borderId="2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0" fillId="3" borderId="0" xfId="0" applyFill="1" applyAlignment="1">
      <alignment horizontal="center" vertic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7"/>
  <sheetViews>
    <sheetView tabSelected="1" workbookViewId="0">
      <selection activeCell="D5" sqref="D5"/>
    </sheetView>
  </sheetViews>
  <sheetFormatPr baseColWidth="10" defaultRowHeight="15" x14ac:dyDescent="0.25"/>
  <cols>
    <col min="1" max="1" width="29.140625" customWidth="1"/>
    <col min="2" max="2" width="21.42578125" customWidth="1"/>
    <col min="3" max="3" width="32.5703125" customWidth="1"/>
    <col min="4" max="4" width="31.7109375" customWidth="1"/>
    <col min="5" max="5" width="47.28515625" customWidth="1"/>
  </cols>
  <sheetData>
    <row r="1" spans="1:6" ht="21" x14ac:dyDescent="0.25">
      <c r="A1" s="22" t="s">
        <v>4</v>
      </c>
      <c r="B1" s="22"/>
    </row>
    <row r="2" spans="1:6" x14ac:dyDescent="0.25">
      <c r="A2" s="1" t="s">
        <v>0</v>
      </c>
      <c r="B2" s="2">
        <v>3.1E-2</v>
      </c>
    </row>
    <row r="3" spans="1:6" x14ac:dyDescent="0.25">
      <c r="A3" s="1" t="s">
        <v>2</v>
      </c>
      <c r="B3" s="3">
        <v>120000</v>
      </c>
    </row>
    <row r="4" spans="1:6" x14ac:dyDescent="0.25">
      <c r="A4" s="1" t="s">
        <v>5</v>
      </c>
      <c r="B4" s="1">
        <v>10</v>
      </c>
    </row>
    <row r="5" spans="1:6" x14ac:dyDescent="0.25">
      <c r="A5" s="6" t="s">
        <v>3</v>
      </c>
      <c r="B5" s="5">
        <f>-PMT((1+B2)^(1/12)-1,B4*12,B3)</f>
        <v>1161.8782639661028</v>
      </c>
      <c r="C5" t="s">
        <v>1</v>
      </c>
      <c r="D5" s="14" t="s">
        <v>37</v>
      </c>
      <c r="E5" s="13"/>
    </row>
    <row r="7" spans="1:6" ht="21" x14ac:dyDescent="0.25">
      <c r="A7" s="23" t="s">
        <v>6</v>
      </c>
      <c r="B7" s="24"/>
    </row>
    <row r="8" spans="1:6" x14ac:dyDescent="0.25">
      <c r="A8" s="1" t="s">
        <v>7</v>
      </c>
      <c r="B8" s="4">
        <f>-PPMT((1+B2)^(1/12)-1,1,B4*12,B3)</f>
        <v>856.19753726051226</v>
      </c>
      <c r="C8" t="s">
        <v>10</v>
      </c>
      <c r="D8" s="8" t="s">
        <v>8</v>
      </c>
      <c r="E8" s="7"/>
    </row>
    <row r="9" spans="1:6" x14ac:dyDescent="0.25">
      <c r="A9" s="1" t="s">
        <v>15</v>
      </c>
      <c r="B9" s="4">
        <f>-IPMT((1+B2)^(1/12)-1,1,B4*12,B3)</f>
        <v>305.68072670559053</v>
      </c>
      <c r="C9" t="s">
        <v>11</v>
      </c>
      <c r="D9" s="8" t="s">
        <v>9</v>
      </c>
      <c r="E9" s="7"/>
    </row>
    <row r="11" spans="1:6" ht="21" x14ac:dyDescent="0.25">
      <c r="A11" s="23" t="s">
        <v>14</v>
      </c>
      <c r="B11" s="23"/>
    </row>
    <row r="12" spans="1:6" x14ac:dyDescent="0.25">
      <c r="A12" s="1" t="s">
        <v>7</v>
      </c>
      <c r="B12" s="4">
        <f>-CUMPRINC((1+B2)^(1/12)-1,B4*12,B3,1,12,0)</f>
        <v>10419.547457032631</v>
      </c>
      <c r="C12" t="s">
        <v>10</v>
      </c>
      <c r="D12" s="8" t="s">
        <v>12</v>
      </c>
      <c r="E12" s="7"/>
      <c r="F12" s="13"/>
    </row>
    <row r="13" spans="1:6" x14ac:dyDescent="0.25">
      <c r="A13" s="1" t="s">
        <v>15</v>
      </c>
      <c r="B13" s="4">
        <f>-CUMIPMT((1+B2)^(1/12)-1,B4*12,B3,1,12,0)</f>
        <v>3522.9917105606019</v>
      </c>
      <c r="C13" t="s">
        <v>27</v>
      </c>
      <c r="D13" s="8" t="s">
        <v>13</v>
      </c>
      <c r="E13" s="7"/>
      <c r="F13" s="13"/>
    </row>
    <row r="15" spans="1:6" ht="18.75" x14ac:dyDescent="0.3">
      <c r="A15" s="16" t="s">
        <v>25</v>
      </c>
      <c r="B15" s="17"/>
      <c r="C15" s="15"/>
    </row>
    <row r="16" spans="1:6" ht="18.75" x14ac:dyDescent="0.3">
      <c r="A16" s="12" t="s">
        <v>20</v>
      </c>
      <c r="B16" s="12" t="s">
        <v>16</v>
      </c>
      <c r="C16" s="12" t="s">
        <v>17</v>
      </c>
      <c r="D16" s="12" t="s">
        <v>18</v>
      </c>
      <c r="E16" s="12" t="s">
        <v>19</v>
      </c>
    </row>
    <row r="17" spans="1:5" x14ac:dyDescent="0.25">
      <c r="A17" s="11"/>
      <c r="B17" s="14" t="s">
        <v>21</v>
      </c>
      <c r="C17" s="14" t="s">
        <v>22</v>
      </c>
      <c r="D17" s="14" t="s">
        <v>23</v>
      </c>
      <c r="E17" s="14" t="s">
        <v>24</v>
      </c>
    </row>
    <row r="18" spans="1:5" x14ac:dyDescent="0.25">
      <c r="A18">
        <v>1</v>
      </c>
      <c r="B18" s="9">
        <f>-PMT((1+B2)^(1/12)-1,B4*12,B3)</f>
        <v>1161.8782639661028</v>
      </c>
      <c r="C18" s="9">
        <f>-PPMT((1+$B$2)^(1/12)-1,A18,$B$4*12,$B$3)</f>
        <v>856.19753726051226</v>
      </c>
      <c r="D18" s="9">
        <f>-IPMT((1+$B$2)^(1/12)-1,A18,$B$4*12,$B$3)</f>
        <v>305.68072670559053</v>
      </c>
      <c r="E18" s="10">
        <f>$B$3+CUMPRINC((1+$B$2)^(1/12)-1,$B$4*12,$B$3,1,A18,0)</f>
        <v>119143.80246273949</v>
      </c>
    </row>
    <row r="19" spans="1:5" x14ac:dyDescent="0.25">
      <c r="A19">
        <v>2</v>
      </c>
      <c r="B19" s="9">
        <f>B18</f>
        <v>1161.8782639661028</v>
      </c>
      <c r="C19" s="9">
        <f t="shared" ref="C19:C25" si="0">-PPMT((1+$B$2)^(1/12)-1,A19,$B$4*12,$B$3)</f>
        <v>858.3785629721234</v>
      </c>
      <c r="D19" s="9">
        <f t="shared" ref="D19:D25" si="1">-IPMT((1+$B$2)^(1/12)-1,A19,$B$4*12,$B$3)</f>
        <v>303.4997009939795</v>
      </c>
      <c r="E19" s="10">
        <f t="shared" ref="E19:E25" si="2">$B$3+CUMPRINC((1+$B$2)^(1/12)-1,$B$4*12,$B$3,1,A19,0)</f>
        <v>118285.42389976737</v>
      </c>
    </row>
    <row r="20" spans="1:5" x14ac:dyDescent="0.25">
      <c r="A20">
        <v>3</v>
      </c>
      <c r="B20" s="9">
        <f t="shared" ref="B20:B83" si="3">B19</f>
        <v>1161.8782639661028</v>
      </c>
      <c r="C20" s="9">
        <f t="shared" si="0"/>
        <v>860.56514449643851</v>
      </c>
      <c r="D20" s="9">
        <f t="shared" si="1"/>
        <v>301.31311946966434</v>
      </c>
      <c r="E20" s="10">
        <f t="shared" si="2"/>
        <v>117424.85875527092</v>
      </c>
    </row>
    <row r="21" spans="1:5" x14ac:dyDescent="0.25">
      <c r="A21">
        <v>4</v>
      </c>
      <c r="B21" s="9">
        <f t="shared" si="3"/>
        <v>1161.8782639661028</v>
      </c>
      <c r="C21" s="9">
        <f t="shared" si="0"/>
        <v>862.75729598599821</v>
      </c>
      <c r="D21" s="9">
        <f t="shared" si="1"/>
        <v>299.12096798010452</v>
      </c>
      <c r="E21" s="10">
        <f t="shared" si="2"/>
        <v>116562.10145928492</v>
      </c>
    </row>
    <row r="22" spans="1:5" x14ac:dyDescent="0.25">
      <c r="A22">
        <v>5</v>
      </c>
      <c r="B22" s="9">
        <f t="shared" si="3"/>
        <v>1161.8782639661028</v>
      </c>
      <c r="C22" s="9">
        <f t="shared" si="0"/>
        <v>864.95503162939451</v>
      </c>
      <c r="D22" s="9">
        <f t="shared" si="1"/>
        <v>296.92323233670828</v>
      </c>
      <c r="E22" s="10">
        <f t="shared" si="2"/>
        <v>115697.14642765553</v>
      </c>
    </row>
    <row r="23" spans="1:5" x14ac:dyDescent="0.25">
      <c r="A23">
        <v>6</v>
      </c>
      <c r="B23" s="9">
        <f t="shared" si="3"/>
        <v>1161.8782639661028</v>
      </c>
      <c r="C23" s="9">
        <f t="shared" si="0"/>
        <v>867.15836565136226</v>
      </c>
      <c r="D23" s="9">
        <f t="shared" si="1"/>
        <v>294.71989831474053</v>
      </c>
      <c r="E23" s="10">
        <f t="shared" si="2"/>
        <v>114829.98806200417</v>
      </c>
    </row>
    <row r="24" spans="1:5" x14ac:dyDescent="0.25">
      <c r="A24">
        <v>7</v>
      </c>
      <c r="B24" s="9">
        <f t="shared" si="3"/>
        <v>1161.8782639661028</v>
      </c>
      <c r="C24" s="9">
        <f t="shared" si="0"/>
        <v>869.36731231287183</v>
      </c>
      <c r="D24" s="9">
        <f t="shared" si="1"/>
        <v>292.51095165323102</v>
      </c>
      <c r="E24" s="10">
        <f t="shared" si="2"/>
        <v>113960.6207496913</v>
      </c>
    </row>
    <row r="25" spans="1:5" x14ac:dyDescent="0.25">
      <c r="A25">
        <v>8</v>
      </c>
      <c r="B25" s="9">
        <f t="shared" si="3"/>
        <v>1161.8782639661028</v>
      </c>
      <c r="C25" s="9">
        <f t="shared" si="0"/>
        <v>871.58188591122075</v>
      </c>
      <c r="D25" s="9">
        <f t="shared" si="1"/>
        <v>290.29637805488204</v>
      </c>
      <c r="E25" s="10">
        <f t="shared" si="2"/>
        <v>113089.03886378008</v>
      </c>
    </row>
    <row r="26" spans="1:5" x14ac:dyDescent="0.25">
      <c r="A26">
        <v>9</v>
      </c>
      <c r="B26" s="9">
        <f t="shared" si="3"/>
        <v>1161.8782639661028</v>
      </c>
      <c r="C26" s="9">
        <f t="shared" ref="C26:C27" si="4">-PPMT((1+$B$2)^(1/12)-1,A26,$B$4*12,$B$3)</f>
        <v>873.80210078012726</v>
      </c>
      <c r="D26" s="9">
        <f t="shared" ref="D26:D27" si="5">-IPMT((1+$B$2)^(1/12)-1,A26,$B$4*12,$B$3)</f>
        <v>288.07616318597553</v>
      </c>
      <c r="E26" s="10">
        <f t="shared" ref="E26:E27" si="6">$B$3+CUMPRINC((1+$B$2)^(1/12)-1,$B$4*12,$B$3,1,A26,0)</f>
        <v>112215.23676299995</v>
      </c>
    </row>
    <row r="27" spans="1:5" x14ac:dyDescent="0.25">
      <c r="A27">
        <v>10</v>
      </c>
      <c r="B27" s="9">
        <f t="shared" si="3"/>
        <v>1161.8782639661028</v>
      </c>
      <c r="C27" s="9">
        <f t="shared" si="4"/>
        <v>876.02797128982172</v>
      </c>
      <c r="D27" s="9">
        <f t="shared" si="5"/>
        <v>285.85029267628107</v>
      </c>
      <c r="E27" s="10">
        <f t="shared" si="6"/>
        <v>111339.20879171013</v>
      </c>
    </row>
    <row r="28" spans="1:5" x14ac:dyDescent="0.25">
      <c r="A28">
        <v>11</v>
      </c>
      <c r="B28" s="9">
        <f t="shared" si="3"/>
        <v>1161.8782639661028</v>
      </c>
      <c r="C28" s="9">
        <f t="shared" ref="C28:C91" si="7">-PPMT((1+$B$2)^(1/12)-1,A28,$B$4*12,$B$3)</f>
        <v>878.25951184714086</v>
      </c>
      <c r="D28" s="9">
        <f t="shared" ref="D28:D91" si="8">-IPMT((1+$B$2)^(1/12)-1,A28,$B$4*12,$B$3)</f>
        <v>283.61875211896199</v>
      </c>
      <c r="E28" s="10">
        <f t="shared" ref="E28:E91" si="9">$B$3+CUMPRINC((1+$B$2)^(1/12)-1,$B$4*12,$B$3,1,A28,0)</f>
        <v>110460.94927986299</v>
      </c>
    </row>
    <row r="29" spans="1:5" x14ac:dyDescent="0.25">
      <c r="A29">
        <v>12</v>
      </c>
      <c r="B29" s="9">
        <f t="shared" si="3"/>
        <v>1161.8782639661028</v>
      </c>
      <c r="C29" s="9">
        <f t="shared" si="7"/>
        <v>880.49673689562042</v>
      </c>
      <c r="D29" s="9">
        <f t="shared" si="8"/>
        <v>281.38152707048249</v>
      </c>
      <c r="E29" s="10">
        <f t="shared" si="9"/>
        <v>109580.45254296737</v>
      </c>
    </row>
    <row r="30" spans="1:5" x14ac:dyDescent="0.25">
      <c r="A30">
        <v>13</v>
      </c>
      <c r="B30" s="9">
        <f t="shared" si="3"/>
        <v>1161.8782639661028</v>
      </c>
      <c r="C30" s="9">
        <f t="shared" si="7"/>
        <v>882.73966091558827</v>
      </c>
      <c r="D30" s="9">
        <f t="shared" si="8"/>
        <v>279.13860305051458</v>
      </c>
      <c r="E30" s="10">
        <f t="shared" si="9"/>
        <v>108697.71288205178</v>
      </c>
    </row>
    <row r="31" spans="1:5" x14ac:dyDescent="0.25">
      <c r="A31">
        <v>14</v>
      </c>
      <c r="B31" s="9">
        <f t="shared" si="3"/>
        <v>1161.8782639661028</v>
      </c>
      <c r="C31" s="9">
        <f t="shared" si="7"/>
        <v>884.98829842425937</v>
      </c>
      <c r="D31" s="9">
        <f t="shared" si="8"/>
        <v>276.88996554184354</v>
      </c>
      <c r="E31" s="10">
        <f t="shared" si="9"/>
        <v>107812.72458362751</v>
      </c>
    </row>
    <row r="32" spans="1:5" x14ac:dyDescent="0.25">
      <c r="A32">
        <v>15</v>
      </c>
      <c r="B32" s="9">
        <f t="shared" si="3"/>
        <v>1161.8782639661028</v>
      </c>
      <c r="C32" s="9">
        <f t="shared" si="7"/>
        <v>887.24266397582824</v>
      </c>
      <c r="D32" s="9">
        <f t="shared" si="8"/>
        <v>274.63559999027456</v>
      </c>
      <c r="E32" s="10">
        <f t="shared" si="9"/>
        <v>106925.48191965169</v>
      </c>
    </row>
    <row r="33" spans="1:5" x14ac:dyDescent="0.25">
      <c r="A33">
        <v>16</v>
      </c>
      <c r="B33" s="9">
        <f t="shared" si="3"/>
        <v>1161.8782639661028</v>
      </c>
      <c r="C33" s="9">
        <f t="shared" si="7"/>
        <v>889.50277216156428</v>
      </c>
      <c r="D33" s="9">
        <f t="shared" si="8"/>
        <v>272.37549180453846</v>
      </c>
      <c r="E33" s="10">
        <f t="shared" si="9"/>
        <v>106035.97914749013</v>
      </c>
    </row>
    <row r="34" spans="1:5" x14ac:dyDescent="0.25">
      <c r="A34">
        <v>17</v>
      </c>
      <c r="B34" s="9">
        <f t="shared" si="3"/>
        <v>1161.8782639661028</v>
      </c>
      <c r="C34" s="9">
        <f t="shared" si="7"/>
        <v>891.76863760990602</v>
      </c>
      <c r="D34" s="9">
        <f t="shared" si="8"/>
        <v>270.10962635619688</v>
      </c>
      <c r="E34" s="10">
        <f t="shared" si="9"/>
        <v>105144.21050988023</v>
      </c>
    </row>
    <row r="35" spans="1:5" x14ac:dyDescent="0.25">
      <c r="A35">
        <v>18</v>
      </c>
      <c r="B35" s="9">
        <f t="shared" si="3"/>
        <v>1161.8782639661028</v>
      </c>
      <c r="C35" s="9">
        <f t="shared" si="7"/>
        <v>894.04027498655466</v>
      </c>
      <c r="D35" s="9">
        <f t="shared" si="8"/>
        <v>267.83798897954813</v>
      </c>
      <c r="E35" s="10">
        <f t="shared" si="9"/>
        <v>104250.17023489367</v>
      </c>
    </row>
    <row r="36" spans="1:5" x14ac:dyDescent="0.25">
      <c r="A36">
        <v>19</v>
      </c>
      <c r="B36" s="9">
        <f t="shared" si="3"/>
        <v>1161.8782639661028</v>
      </c>
      <c r="C36" s="9">
        <f t="shared" si="7"/>
        <v>896.31769899457095</v>
      </c>
      <c r="D36" s="9">
        <f t="shared" si="8"/>
        <v>265.5605649715319</v>
      </c>
      <c r="E36" s="10">
        <f t="shared" si="9"/>
        <v>103353.85253589909</v>
      </c>
    </row>
    <row r="37" spans="1:5" x14ac:dyDescent="0.25">
      <c r="A37">
        <v>20</v>
      </c>
      <c r="B37" s="9">
        <f t="shared" si="3"/>
        <v>1161.8782639661028</v>
      </c>
      <c r="C37" s="9">
        <f t="shared" si="7"/>
        <v>898.60092437446872</v>
      </c>
      <c r="D37" s="9">
        <f t="shared" si="8"/>
        <v>263.27733959163402</v>
      </c>
      <c r="E37" s="10">
        <f t="shared" si="9"/>
        <v>102455.25161152463</v>
      </c>
    </row>
    <row r="38" spans="1:5" x14ac:dyDescent="0.25">
      <c r="A38">
        <v>21</v>
      </c>
      <c r="B38" s="9">
        <f t="shared" si="3"/>
        <v>1161.8782639661028</v>
      </c>
      <c r="C38" s="9">
        <f t="shared" si="7"/>
        <v>900.88996590431123</v>
      </c>
      <c r="D38" s="9">
        <f t="shared" si="8"/>
        <v>260.98829806179151</v>
      </c>
      <c r="E38" s="10">
        <f t="shared" si="9"/>
        <v>101554.36164562032</v>
      </c>
    </row>
    <row r="39" spans="1:5" x14ac:dyDescent="0.25">
      <c r="A39">
        <v>22</v>
      </c>
      <c r="B39" s="9">
        <f t="shared" si="3"/>
        <v>1161.8782639661028</v>
      </c>
      <c r="C39" s="9">
        <f t="shared" si="7"/>
        <v>903.18483839980638</v>
      </c>
      <c r="D39" s="9">
        <f t="shared" si="8"/>
        <v>258.69342556629647</v>
      </c>
      <c r="E39" s="10">
        <f t="shared" si="9"/>
        <v>100651.1768072205</v>
      </c>
    </row>
    <row r="40" spans="1:5" x14ac:dyDescent="0.25">
      <c r="A40">
        <v>23</v>
      </c>
      <c r="B40" s="9">
        <f t="shared" si="3"/>
        <v>1161.8782639661028</v>
      </c>
      <c r="C40" s="9">
        <f t="shared" si="7"/>
        <v>905.48555671440249</v>
      </c>
      <c r="D40" s="9">
        <f t="shared" si="8"/>
        <v>256.39270725170041</v>
      </c>
      <c r="E40" s="10">
        <f t="shared" si="9"/>
        <v>99745.691250506105</v>
      </c>
    </row>
    <row r="41" spans="1:5" x14ac:dyDescent="0.25">
      <c r="A41">
        <v>24</v>
      </c>
      <c r="B41" s="9">
        <f t="shared" si="3"/>
        <v>1161.8782639661028</v>
      </c>
      <c r="C41" s="9">
        <f t="shared" si="7"/>
        <v>907.79213573938466</v>
      </c>
      <c r="D41" s="9">
        <f t="shared" si="8"/>
        <v>254.08612822671813</v>
      </c>
      <c r="E41" s="10">
        <f t="shared" si="9"/>
        <v>98837.899114766726</v>
      </c>
    </row>
    <row r="42" spans="1:5" x14ac:dyDescent="0.25">
      <c r="A42">
        <v>25</v>
      </c>
      <c r="B42" s="9">
        <f t="shared" si="3"/>
        <v>1161.8782639661028</v>
      </c>
      <c r="C42" s="9">
        <f t="shared" si="7"/>
        <v>910.10459040397166</v>
      </c>
      <c r="D42" s="9">
        <f t="shared" si="8"/>
        <v>251.77367356213117</v>
      </c>
      <c r="E42" s="10">
        <f t="shared" si="9"/>
        <v>97927.794524362747</v>
      </c>
    </row>
    <row r="43" spans="1:5" x14ac:dyDescent="0.25">
      <c r="A43">
        <v>26</v>
      </c>
      <c r="B43" s="9">
        <f t="shared" si="3"/>
        <v>1161.8782639661028</v>
      </c>
      <c r="C43" s="9">
        <f t="shared" si="7"/>
        <v>912.42293567541151</v>
      </c>
      <c r="D43" s="9">
        <f t="shared" si="8"/>
        <v>249.45532829069134</v>
      </c>
      <c r="E43" s="10">
        <f t="shared" si="9"/>
        <v>97015.371588687354</v>
      </c>
    </row>
    <row r="44" spans="1:5" x14ac:dyDescent="0.25">
      <c r="A44">
        <v>27</v>
      </c>
      <c r="B44" s="9">
        <f t="shared" si="3"/>
        <v>1161.8782639661028</v>
      </c>
      <c r="C44" s="9">
        <f t="shared" si="7"/>
        <v>914.74718655907907</v>
      </c>
      <c r="D44" s="9">
        <f t="shared" si="8"/>
        <v>247.13107740702381</v>
      </c>
      <c r="E44" s="10">
        <f t="shared" si="9"/>
        <v>96100.624402128262</v>
      </c>
    </row>
    <row r="45" spans="1:5" x14ac:dyDescent="0.25">
      <c r="A45">
        <v>28</v>
      </c>
      <c r="B45" s="9">
        <f t="shared" si="3"/>
        <v>1161.8782639661028</v>
      </c>
      <c r="C45" s="9">
        <f t="shared" si="7"/>
        <v>917.07735809857297</v>
      </c>
      <c r="D45" s="9">
        <f t="shared" si="8"/>
        <v>244.80090586752982</v>
      </c>
      <c r="E45" s="10">
        <f t="shared" si="9"/>
        <v>95183.547044029692</v>
      </c>
    </row>
    <row r="46" spans="1:5" x14ac:dyDescent="0.25">
      <c r="A46">
        <v>29</v>
      </c>
      <c r="B46" s="9">
        <f t="shared" si="3"/>
        <v>1161.8782639661028</v>
      </c>
      <c r="C46" s="9">
        <f t="shared" si="7"/>
        <v>919.41346537581319</v>
      </c>
      <c r="D46" s="9">
        <f t="shared" si="8"/>
        <v>242.46479859028969</v>
      </c>
      <c r="E46" s="10">
        <f t="shared" si="9"/>
        <v>94264.133578653869</v>
      </c>
    </row>
    <row r="47" spans="1:5" x14ac:dyDescent="0.25">
      <c r="A47">
        <v>30</v>
      </c>
      <c r="B47" s="9">
        <f t="shared" si="3"/>
        <v>1161.8782639661028</v>
      </c>
      <c r="C47" s="9">
        <f t="shared" si="7"/>
        <v>921.75552351113811</v>
      </c>
      <c r="D47" s="9">
        <f t="shared" si="8"/>
        <v>240.12274045496483</v>
      </c>
      <c r="E47" s="10">
        <f t="shared" si="9"/>
        <v>93342.378055142734</v>
      </c>
    </row>
    <row r="48" spans="1:5" x14ac:dyDescent="0.25">
      <c r="A48">
        <v>31</v>
      </c>
      <c r="B48" s="9">
        <f t="shared" si="3"/>
        <v>1161.8782639661028</v>
      </c>
      <c r="C48" s="9">
        <f t="shared" si="7"/>
        <v>924.10354766340288</v>
      </c>
      <c r="D48" s="9">
        <f t="shared" si="8"/>
        <v>237.77471630270006</v>
      </c>
      <c r="E48" s="10">
        <f t="shared" si="9"/>
        <v>92418.274507479335</v>
      </c>
    </row>
    <row r="49" spans="1:5" x14ac:dyDescent="0.25">
      <c r="A49">
        <v>32</v>
      </c>
      <c r="B49" s="9">
        <f t="shared" si="3"/>
        <v>1161.8782639661028</v>
      </c>
      <c r="C49" s="9">
        <f t="shared" si="7"/>
        <v>926.45755303007741</v>
      </c>
      <c r="D49" s="9">
        <f t="shared" si="8"/>
        <v>235.42071093602533</v>
      </c>
      <c r="E49" s="10">
        <f t="shared" si="9"/>
        <v>91491.816954449256</v>
      </c>
    </row>
    <row r="50" spans="1:5" x14ac:dyDescent="0.25">
      <c r="A50">
        <v>33</v>
      </c>
      <c r="B50" s="9">
        <f t="shared" si="3"/>
        <v>1161.8782639661028</v>
      </c>
      <c r="C50" s="9">
        <f t="shared" si="7"/>
        <v>928.81755484734526</v>
      </c>
      <c r="D50" s="9">
        <f t="shared" si="8"/>
        <v>233.0607091187577</v>
      </c>
      <c r="E50" s="10">
        <f t="shared" si="9"/>
        <v>90562.999399601918</v>
      </c>
    </row>
    <row r="51" spans="1:5" x14ac:dyDescent="0.25">
      <c r="A51">
        <v>34</v>
      </c>
      <c r="B51" s="9">
        <f t="shared" si="3"/>
        <v>1161.8782639661028</v>
      </c>
      <c r="C51" s="9">
        <f t="shared" si="7"/>
        <v>931.18356839020043</v>
      </c>
      <c r="D51" s="9">
        <f t="shared" si="8"/>
        <v>230.6946955759023</v>
      </c>
      <c r="E51" s="10">
        <f t="shared" si="9"/>
        <v>89631.815831211716</v>
      </c>
    </row>
    <row r="52" spans="1:5" x14ac:dyDescent="0.25">
      <c r="A52">
        <v>35</v>
      </c>
      <c r="B52" s="9">
        <f t="shared" si="3"/>
        <v>1161.8782639661028</v>
      </c>
      <c r="C52" s="9">
        <f t="shared" si="7"/>
        <v>933.55560897254895</v>
      </c>
      <c r="D52" s="9">
        <f t="shared" si="8"/>
        <v>228.32265499355378</v>
      </c>
      <c r="E52" s="10">
        <f t="shared" si="9"/>
        <v>88698.260222239158</v>
      </c>
    </row>
    <row r="53" spans="1:5" x14ac:dyDescent="0.25">
      <c r="A53">
        <v>36</v>
      </c>
      <c r="B53" s="9">
        <f t="shared" si="3"/>
        <v>1161.8782639661028</v>
      </c>
      <c r="C53" s="9">
        <f t="shared" si="7"/>
        <v>935.93369194730576</v>
      </c>
      <c r="D53" s="9">
        <f t="shared" si="8"/>
        <v>225.94457201879703</v>
      </c>
      <c r="E53" s="10">
        <f t="shared" si="9"/>
        <v>87762.326530291859</v>
      </c>
    </row>
    <row r="54" spans="1:5" x14ac:dyDescent="0.25">
      <c r="A54">
        <v>37</v>
      </c>
      <c r="B54" s="9">
        <f t="shared" si="3"/>
        <v>1161.8782639661028</v>
      </c>
      <c r="C54" s="9">
        <f t="shared" si="7"/>
        <v>938.31783270649498</v>
      </c>
      <c r="D54" s="9">
        <f t="shared" si="8"/>
        <v>223.5604312596079</v>
      </c>
      <c r="E54" s="10">
        <f t="shared" si="9"/>
        <v>86824.008697585363</v>
      </c>
    </row>
    <row r="55" spans="1:5" x14ac:dyDescent="0.25">
      <c r="A55">
        <v>38</v>
      </c>
      <c r="B55" s="9">
        <f t="shared" si="3"/>
        <v>1161.8782639661028</v>
      </c>
      <c r="C55" s="9">
        <f t="shared" si="7"/>
        <v>940.70804668134951</v>
      </c>
      <c r="D55" s="9">
        <f t="shared" si="8"/>
        <v>221.17021728475345</v>
      </c>
      <c r="E55" s="10">
        <f t="shared" si="9"/>
        <v>85883.300650904013</v>
      </c>
    </row>
    <row r="56" spans="1:5" x14ac:dyDescent="0.25">
      <c r="A56">
        <v>39</v>
      </c>
      <c r="B56" s="9">
        <f t="shared" si="3"/>
        <v>1161.8782639661028</v>
      </c>
      <c r="C56" s="9">
        <f t="shared" si="7"/>
        <v>943.10434934241073</v>
      </c>
      <c r="D56" s="9">
        <f t="shared" si="8"/>
        <v>218.77391462369221</v>
      </c>
      <c r="E56" s="10">
        <f t="shared" si="9"/>
        <v>84940.196301561606</v>
      </c>
    </row>
    <row r="57" spans="1:5" x14ac:dyDescent="0.25">
      <c r="A57">
        <v>40</v>
      </c>
      <c r="B57" s="9">
        <f t="shared" si="3"/>
        <v>1161.8782639661028</v>
      </c>
      <c r="C57" s="9">
        <f t="shared" si="7"/>
        <v>945.50675619962897</v>
      </c>
      <c r="D57" s="9">
        <f t="shared" si="8"/>
        <v>216.37150776647388</v>
      </c>
      <c r="E57" s="10">
        <f t="shared" si="9"/>
        <v>83994.689545361965</v>
      </c>
    </row>
    <row r="58" spans="1:5" x14ac:dyDescent="0.25">
      <c r="A58">
        <v>41</v>
      </c>
      <c r="B58" s="9">
        <f t="shared" si="3"/>
        <v>1161.8782639661028</v>
      </c>
      <c r="C58" s="9">
        <f t="shared" si="7"/>
        <v>947.91528280246359</v>
      </c>
      <c r="D58" s="9">
        <f t="shared" si="8"/>
        <v>213.96298116363937</v>
      </c>
      <c r="E58" s="10">
        <f t="shared" si="9"/>
        <v>83046.774262559513</v>
      </c>
    </row>
    <row r="59" spans="1:5" x14ac:dyDescent="0.25">
      <c r="A59">
        <v>42</v>
      </c>
      <c r="B59" s="9">
        <f t="shared" si="3"/>
        <v>1161.8782639661028</v>
      </c>
      <c r="C59" s="9">
        <f t="shared" si="7"/>
        <v>950.32994473998338</v>
      </c>
      <c r="D59" s="9">
        <f t="shared" si="8"/>
        <v>211.54831922611942</v>
      </c>
      <c r="E59" s="10">
        <f t="shared" si="9"/>
        <v>82096.444317819522</v>
      </c>
    </row>
    <row r="60" spans="1:5" x14ac:dyDescent="0.25">
      <c r="A60">
        <v>43</v>
      </c>
      <c r="B60" s="9">
        <f t="shared" si="3"/>
        <v>1161.8782639661028</v>
      </c>
      <c r="C60" s="9">
        <f t="shared" si="7"/>
        <v>952.75075764096846</v>
      </c>
      <c r="D60" s="9">
        <f t="shared" si="8"/>
        <v>209.12750632513439</v>
      </c>
      <c r="E60" s="10">
        <f t="shared" si="9"/>
        <v>81143.693560178566</v>
      </c>
    </row>
    <row r="61" spans="1:5" x14ac:dyDescent="0.25">
      <c r="A61">
        <v>44</v>
      </c>
      <c r="B61" s="9">
        <f t="shared" si="3"/>
        <v>1161.8782639661028</v>
      </c>
      <c r="C61" s="9">
        <f t="shared" si="7"/>
        <v>955.17773717401008</v>
      </c>
      <c r="D61" s="9">
        <f t="shared" si="8"/>
        <v>206.70052679209277</v>
      </c>
      <c r="E61" s="10">
        <f t="shared" si="9"/>
        <v>80188.515823004549</v>
      </c>
    </row>
    <row r="62" spans="1:5" x14ac:dyDescent="0.25">
      <c r="A62">
        <v>45</v>
      </c>
      <c r="B62" s="9">
        <f t="shared" si="3"/>
        <v>1161.8782639661028</v>
      </c>
      <c r="C62" s="9">
        <f t="shared" si="7"/>
        <v>957.61089904761297</v>
      </c>
      <c r="D62" s="9">
        <f t="shared" si="8"/>
        <v>204.26736491848982</v>
      </c>
      <c r="E62" s="10">
        <f t="shared" si="9"/>
        <v>79230.904923956943</v>
      </c>
    </row>
    <row r="63" spans="1:5" x14ac:dyDescent="0.25">
      <c r="A63">
        <v>46</v>
      </c>
      <c r="B63" s="9">
        <f t="shared" si="3"/>
        <v>1161.8782639661028</v>
      </c>
      <c r="C63" s="9">
        <f t="shared" si="7"/>
        <v>960.05025901029683</v>
      </c>
      <c r="D63" s="9">
        <f t="shared" si="8"/>
        <v>201.82800495580591</v>
      </c>
      <c r="E63" s="10">
        <f t="shared" si="9"/>
        <v>78270.854664946644</v>
      </c>
    </row>
    <row r="64" spans="1:5" x14ac:dyDescent="0.25">
      <c r="A64">
        <v>47</v>
      </c>
      <c r="B64" s="9">
        <f t="shared" si="3"/>
        <v>1161.8782639661028</v>
      </c>
      <c r="C64" s="9">
        <f t="shared" si="7"/>
        <v>962.49583285069821</v>
      </c>
      <c r="D64" s="9">
        <f t="shared" si="8"/>
        <v>199.38243111540464</v>
      </c>
      <c r="E64" s="10">
        <f t="shared" si="9"/>
        <v>77308.358832095939</v>
      </c>
    </row>
    <row r="65" spans="1:5" x14ac:dyDescent="0.25">
      <c r="A65">
        <v>48</v>
      </c>
      <c r="B65" s="9">
        <f t="shared" si="3"/>
        <v>1161.8782639661028</v>
      </c>
      <c r="C65" s="9">
        <f t="shared" si="7"/>
        <v>964.94763639767245</v>
      </c>
      <c r="D65" s="9">
        <f t="shared" si="8"/>
        <v>196.93062756843042</v>
      </c>
      <c r="E65" s="10">
        <f t="shared" si="9"/>
        <v>76343.411195698267</v>
      </c>
    </row>
    <row r="66" spans="1:5" x14ac:dyDescent="0.25">
      <c r="A66">
        <v>49</v>
      </c>
      <c r="B66" s="9">
        <f t="shared" si="3"/>
        <v>1161.8782639661028</v>
      </c>
      <c r="C66" s="9">
        <f t="shared" si="7"/>
        <v>967.40568552039656</v>
      </c>
      <c r="D66" s="9">
        <f t="shared" si="8"/>
        <v>194.4725784457064</v>
      </c>
      <c r="E66" s="10">
        <f t="shared" si="9"/>
        <v>75376.005510177871</v>
      </c>
    </row>
    <row r="67" spans="1:5" x14ac:dyDescent="0.25">
      <c r="A67">
        <v>50</v>
      </c>
      <c r="B67" s="9">
        <f t="shared" si="3"/>
        <v>1161.8782639661028</v>
      </c>
      <c r="C67" s="9">
        <f t="shared" si="7"/>
        <v>969.86999612847148</v>
      </c>
      <c r="D67" s="9">
        <f t="shared" si="8"/>
        <v>192.00826783763148</v>
      </c>
      <c r="E67" s="10">
        <f t="shared" si="9"/>
        <v>74406.135514049398</v>
      </c>
    </row>
    <row r="68" spans="1:5" x14ac:dyDescent="0.25">
      <c r="A68">
        <v>51</v>
      </c>
      <c r="B68" s="9">
        <f t="shared" si="3"/>
        <v>1161.8782639661028</v>
      </c>
      <c r="C68" s="9">
        <f t="shared" si="7"/>
        <v>972.34058417202561</v>
      </c>
      <c r="D68" s="9">
        <f t="shared" si="8"/>
        <v>189.53767979407726</v>
      </c>
      <c r="E68" s="10">
        <f t="shared" si="9"/>
        <v>73433.794929877389</v>
      </c>
    </row>
    <row r="69" spans="1:5" x14ac:dyDescent="0.25">
      <c r="A69">
        <v>52</v>
      </c>
      <c r="B69" s="9">
        <f t="shared" si="3"/>
        <v>1161.8782639661028</v>
      </c>
      <c r="C69" s="9">
        <f t="shared" si="7"/>
        <v>974.81746564181753</v>
      </c>
      <c r="D69" s="9">
        <f t="shared" si="8"/>
        <v>187.06079832428526</v>
      </c>
      <c r="E69" s="10">
        <f t="shared" si="9"/>
        <v>72458.977464235562</v>
      </c>
    </row>
    <row r="70" spans="1:5" x14ac:dyDescent="0.25">
      <c r="A70">
        <v>53</v>
      </c>
      <c r="B70" s="9">
        <f t="shared" si="3"/>
        <v>1161.8782639661028</v>
      </c>
      <c r="C70" s="9">
        <f t="shared" si="7"/>
        <v>977.30065656934005</v>
      </c>
      <c r="D70" s="9">
        <f t="shared" si="8"/>
        <v>184.5776073967628</v>
      </c>
      <c r="E70" s="10">
        <f t="shared" si="9"/>
        <v>71481.676807666227</v>
      </c>
    </row>
    <row r="71" spans="1:5" x14ac:dyDescent="0.25">
      <c r="A71">
        <v>54</v>
      </c>
      <c r="B71" s="9">
        <f t="shared" si="3"/>
        <v>1161.8782639661028</v>
      </c>
      <c r="C71" s="9">
        <f t="shared" si="7"/>
        <v>979.79017302692307</v>
      </c>
      <c r="D71" s="9">
        <f t="shared" si="8"/>
        <v>182.08809093917975</v>
      </c>
      <c r="E71" s="10">
        <f t="shared" si="9"/>
        <v>70501.886634639319</v>
      </c>
    </row>
    <row r="72" spans="1:5" x14ac:dyDescent="0.25">
      <c r="A72">
        <v>55</v>
      </c>
      <c r="B72" s="9">
        <f t="shared" si="3"/>
        <v>1161.8782639661028</v>
      </c>
      <c r="C72" s="9">
        <f t="shared" si="7"/>
        <v>982.28603112783867</v>
      </c>
      <c r="D72" s="9">
        <f t="shared" si="8"/>
        <v>179.59223283826421</v>
      </c>
      <c r="E72" s="10">
        <f t="shared" si="9"/>
        <v>69519.600603511441</v>
      </c>
    </row>
    <row r="73" spans="1:5" x14ac:dyDescent="0.25">
      <c r="A73">
        <v>56</v>
      </c>
      <c r="B73" s="9">
        <f t="shared" si="3"/>
        <v>1161.8782639661028</v>
      </c>
      <c r="C73" s="9">
        <f t="shared" si="7"/>
        <v>984.78824702640441</v>
      </c>
      <c r="D73" s="9">
        <f t="shared" si="8"/>
        <v>177.0900169396983</v>
      </c>
      <c r="E73" s="10">
        <f t="shared" si="9"/>
        <v>68534.812356485054</v>
      </c>
    </row>
    <row r="74" spans="1:5" x14ac:dyDescent="0.25">
      <c r="A74">
        <v>57</v>
      </c>
      <c r="B74" s="9">
        <f t="shared" si="3"/>
        <v>1161.8782639661028</v>
      </c>
      <c r="C74" s="9">
        <f t="shared" si="7"/>
        <v>987.29683691808918</v>
      </c>
      <c r="D74" s="9">
        <f t="shared" si="8"/>
        <v>174.58142704801364</v>
      </c>
      <c r="E74" s="10">
        <f t="shared" si="9"/>
        <v>67547.515519566979</v>
      </c>
    </row>
    <row r="75" spans="1:5" x14ac:dyDescent="0.25">
      <c r="A75">
        <v>58</v>
      </c>
      <c r="B75" s="9">
        <f t="shared" si="3"/>
        <v>1161.8782639661028</v>
      </c>
      <c r="C75" s="9">
        <f t="shared" si="7"/>
        <v>989.81181703961636</v>
      </c>
      <c r="D75" s="9">
        <f t="shared" si="8"/>
        <v>172.06644692648655</v>
      </c>
      <c r="E75" s="10">
        <f t="shared" si="9"/>
        <v>66557.703702527346</v>
      </c>
    </row>
    <row r="76" spans="1:5" x14ac:dyDescent="0.25">
      <c r="A76">
        <v>59</v>
      </c>
      <c r="B76" s="9">
        <f t="shared" si="3"/>
        <v>1161.8782639661028</v>
      </c>
      <c r="C76" s="9">
        <f t="shared" si="7"/>
        <v>992.33320366906992</v>
      </c>
      <c r="D76" s="9">
        <f t="shared" si="8"/>
        <v>169.54506029703282</v>
      </c>
      <c r="E76" s="10">
        <f t="shared" si="9"/>
        <v>65565.370498858276</v>
      </c>
    </row>
    <row r="77" spans="1:5" x14ac:dyDescent="0.25">
      <c r="A77">
        <v>60</v>
      </c>
      <c r="B77" s="9">
        <f t="shared" si="3"/>
        <v>1161.8782639661028</v>
      </c>
      <c r="C77" s="9">
        <f t="shared" si="7"/>
        <v>994.86101312600044</v>
      </c>
      <c r="D77" s="9">
        <f t="shared" si="8"/>
        <v>167.01725084010241</v>
      </c>
      <c r="E77" s="10">
        <f t="shared" si="9"/>
        <v>64570.509485732277</v>
      </c>
    </row>
    <row r="78" spans="1:5" x14ac:dyDescent="0.25">
      <c r="A78">
        <v>61</v>
      </c>
      <c r="B78" s="9">
        <f t="shared" si="3"/>
        <v>1161.8782639661028</v>
      </c>
      <c r="C78" s="9">
        <f t="shared" si="7"/>
        <v>997.39526177152902</v>
      </c>
      <c r="D78" s="9">
        <f t="shared" si="8"/>
        <v>164.48300219457394</v>
      </c>
      <c r="E78" s="10">
        <f t="shared" si="9"/>
        <v>63573.114223960743</v>
      </c>
    </row>
    <row r="79" spans="1:5" x14ac:dyDescent="0.25">
      <c r="A79">
        <v>62</v>
      </c>
      <c r="B79" s="9">
        <f t="shared" si="3"/>
        <v>1161.8782639661028</v>
      </c>
      <c r="C79" s="9">
        <f t="shared" si="7"/>
        <v>999.9359660084541</v>
      </c>
      <c r="D79" s="9">
        <f t="shared" si="8"/>
        <v>161.94229795764869</v>
      </c>
      <c r="E79" s="10">
        <f t="shared" si="9"/>
        <v>62573.178257952291</v>
      </c>
    </row>
    <row r="80" spans="1:5" x14ac:dyDescent="0.25">
      <c r="A80">
        <v>63</v>
      </c>
      <c r="B80" s="9">
        <f t="shared" si="3"/>
        <v>1161.8782639661028</v>
      </c>
      <c r="C80" s="9">
        <f t="shared" si="7"/>
        <v>1002.4831422813585</v>
      </c>
      <c r="D80" s="9">
        <f t="shared" si="8"/>
        <v>159.39512168474434</v>
      </c>
      <c r="E80" s="10">
        <f t="shared" si="9"/>
        <v>61570.69511567094</v>
      </c>
    </row>
    <row r="81" spans="1:5" x14ac:dyDescent="0.25">
      <c r="A81">
        <v>64</v>
      </c>
      <c r="B81" s="9">
        <f t="shared" si="3"/>
        <v>1161.8782639661028</v>
      </c>
      <c r="C81" s="9">
        <f t="shared" si="7"/>
        <v>1005.036807076714</v>
      </c>
      <c r="D81" s="9">
        <f t="shared" si="8"/>
        <v>156.84145688938872</v>
      </c>
      <c r="E81" s="10">
        <f t="shared" si="9"/>
        <v>60565.658308594226</v>
      </c>
    </row>
    <row r="82" spans="1:5" x14ac:dyDescent="0.25">
      <c r="A82">
        <v>65</v>
      </c>
      <c r="B82" s="9">
        <f t="shared" si="3"/>
        <v>1161.8782639661028</v>
      </c>
      <c r="C82" s="9">
        <f t="shared" si="7"/>
        <v>1007.5969769229898</v>
      </c>
      <c r="D82" s="9">
        <f t="shared" si="8"/>
        <v>154.28128704311314</v>
      </c>
      <c r="E82" s="10">
        <f t="shared" si="9"/>
        <v>59558.061331671226</v>
      </c>
    </row>
    <row r="83" spans="1:5" x14ac:dyDescent="0.25">
      <c r="A83">
        <v>66</v>
      </c>
      <c r="B83" s="9">
        <f t="shared" si="3"/>
        <v>1161.8782639661028</v>
      </c>
      <c r="C83" s="9">
        <f t="shared" si="7"/>
        <v>1010.1636683907579</v>
      </c>
      <c r="D83" s="9">
        <f t="shared" si="8"/>
        <v>151.71459557534499</v>
      </c>
      <c r="E83" s="10">
        <f t="shared" si="9"/>
        <v>58547.89766328047</v>
      </c>
    </row>
    <row r="84" spans="1:5" x14ac:dyDescent="0.25">
      <c r="A84">
        <v>67</v>
      </c>
      <c r="B84" s="9">
        <f t="shared" ref="B84:B137" si="10">B83</f>
        <v>1161.8782639661028</v>
      </c>
      <c r="C84" s="9">
        <f t="shared" si="7"/>
        <v>1012.7368980928018</v>
      </c>
      <c r="D84" s="9">
        <f t="shared" si="8"/>
        <v>149.14136587330103</v>
      </c>
      <c r="E84" s="10">
        <f t="shared" si="9"/>
        <v>57535.160765187677</v>
      </c>
    </row>
    <row r="85" spans="1:5" x14ac:dyDescent="0.25">
      <c r="A85">
        <v>68</v>
      </c>
      <c r="B85" s="9">
        <f t="shared" si="10"/>
        <v>1161.8782639661028</v>
      </c>
      <c r="C85" s="9">
        <f t="shared" si="7"/>
        <v>1015.3166826842232</v>
      </c>
      <c r="D85" s="9">
        <f t="shared" si="8"/>
        <v>146.56158128187957</v>
      </c>
      <c r="E85" s="10">
        <f t="shared" si="9"/>
        <v>56519.844082503456</v>
      </c>
    </row>
    <row r="86" spans="1:5" x14ac:dyDescent="0.25">
      <c r="A86">
        <v>69</v>
      </c>
      <c r="B86" s="9">
        <f t="shared" si="10"/>
        <v>1161.8782639661028</v>
      </c>
      <c r="C86" s="9">
        <f t="shared" si="7"/>
        <v>1017.90303886255</v>
      </c>
      <c r="D86" s="9">
        <f t="shared" si="8"/>
        <v>143.97522510355276</v>
      </c>
      <c r="E86" s="10">
        <f t="shared" si="9"/>
        <v>55501.941043640894</v>
      </c>
    </row>
    <row r="87" spans="1:5" x14ac:dyDescent="0.25">
      <c r="A87">
        <v>70</v>
      </c>
      <c r="B87" s="9">
        <f t="shared" si="10"/>
        <v>1161.8782639661028</v>
      </c>
      <c r="C87" s="9">
        <f t="shared" si="7"/>
        <v>1020.4959833678446</v>
      </c>
      <c r="D87" s="9">
        <f t="shared" si="8"/>
        <v>141.38228059825829</v>
      </c>
      <c r="E87" s="10">
        <f t="shared" si="9"/>
        <v>54481.445060273065</v>
      </c>
    </row>
    <row r="88" spans="1:5" x14ac:dyDescent="0.25">
      <c r="A88">
        <v>71</v>
      </c>
      <c r="B88" s="9">
        <f t="shared" si="10"/>
        <v>1161.8782639661028</v>
      </c>
      <c r="C88" s="9">
        <f t="shared" si="7"/>
        <v>1023.0955329828114</v>
      </c>
      <c r="D88" s="9">
        <f t="shared" si="8"/>
        <v>138.78273098329149</v>
      </c>
      <c r="E88" s="10">
        <f t="shared" si="9"/>
        <v>53458.349527290236</v>
      </c>
    </row>
    <row r="89" spans="1:5" x14ac:dyDescent="0.25">
      <c r="A89">
        <v>72</v>
      </c>
      <c r="B89" s="9">
        <f t="shared" si="10"/>
        <v>1161.8782639661028</v>
      </c>
      <c r="C89" s="9">
        <f t="shared" si="7"/>
        <v>1025.7017045329067</v>
      </c>
      <c r="D89" s="9">
        <f t="shared" si="8"/>
        <v>136.17655943319622</v>
      </c>
      <c r="E89" s="10">
        <f t="shared" si="9"/>
        <v>52432.647822757339</v>
      </c>
    </row>
    <row r="90" spans="1:5" x14ac:dyDescent="0.25">
      <c r="A90">
        <v>73</v>
      </c>
      <c r="B90" s="9">
        <f t="shared" si="10"/>
        <v>1161.8782639661028</v>
      </c>
      <c r="C90" s="9">
        <f t="shared" si="7"/>
        <v>1028.3145148864464</v>
      </c>
      <c r="D90" s="9">
        <f t="shared" si="8"/>
        <v>133.56374907965639</v>
      </c>
      <c r="E90" s="10">
        <f t="shared" si="9"/>
        <v>51404.333307870897</v>
      </c>
    </row>
    <row r="91" spans="1:5" x14ac:dyDescent="0.25">
      <c r="A91">
        <v>74</v>
      </c>
      <c r="B91" s="9">
        <f t="shared" si="10"/>
        <v>1161.8782639661028</v>
      </c>
      <c r="C91" s="9">
        <f t="shared" si="7"/>
        <v>1030.9339809547164</v>
      </c>
      <c r="D91" s="9">
        <f t="shared" si="8"/>
        <v>130.94428301138643</v>
      </c>
      <c r="E91" s="10">
        <f t="shared" si="9"/>
        <v>50373.399326916173</v>
      </c>
    </row>
    <row r="92" spans="1:5" x14ac:dyDescent="0.25">
      <c r="A92">
        <v>75</v>
      </c>
      <c r="B92" s="9">
        <f t="shared" si="10"/>
        <v>1161.8782639661028</v>
      </c>
      <c r="C92" s="9">
        <f t="shared" ref="C92:C137" si="11">-PPMT((1+$B$2)^(1/12)-1,A92,$B$4*12,$B$3)</f>
        <v>1033.5601196920807</v>
      </c>
      <c r="D92" s="9">
        <f t="shared" ref="D92:D137" si="12">-IPMT((1+$B$2)^(1/12)-1,A92,$B$4*12,$B$3)</f>
        <v>128.31814427402205</v>
      </c>
      <c r="E92" s="10">
        <f t="shared" ref="E92:E137" si="13">$B$3+CUMPRINC((1+$B$2)^(1/12)-1,$B$4*12,$B$3,1,A92,0)</f>
        <v>49339.839207224111</v>
      </c>
    </row>
    <row r="93" spans="1:5" x14ac:dyDescent="0.25">
      <c r="A93">
        <v>76</v>
      </c>
      <c r="B93" s="9">
        <f t="shared" si="10"/>
        <v>1161.8782639661028</v>
      </c>
      <c r="C93" s="9">
        <f t="shared" si="11"/>
        <v>1036.1929480960923</v>
      </c>
      <c r="D93" s="9">
        <f t="shared" si="12"/>
        <v>125.68531587001044</v>
      </c>
      <c r="E93" s="10">
        <f t="shared" si="13"/>
        <v>48303.646259128014</v>
      </c>
    </row>
    <row r="94" spans="1:5" x14ac:dyDescent="0.25">
      <c r="A94">
        <v>77</v>
      </c>
      <c r="B94" s="9">
        <f t="shared" si="10"/>
        <v>1161.8782639661028</v>
      </c>
      <c r="C94" s="9">
        <f t="shared" si="11"/>
        <v>1038.8324832076025</v>
      </c>
      <c r="D94" s="9">
        <f t="shared" si="12"/>
        <v>123.04578075850026</v>
      </c>
      <c r="E94" s="10">
        <f t="shared" si="13"/>
        <v>47264.813775920411</v>
      </c>
    </row>
    <row r="95" spans="1:5" x14ac:dyDescent="0.25">
      <c r="A95">
        <v>78</v>
      </c>
      <c r="B95" s="9">
        <f t="shared" si="10"/>
        <v>1161.8782639661028</v>
      </c>
      <c r="C95" s="9">
        <f t="shared" si="11"/>
        <v>1041.4787421108715</v>
      </c>
      <c r="D95" s="9">
        <f t="shared" si="12"/>
        <v>120.39952185523131</v>
      </c>
      <c r="E95" s="10">
        <f t="shared" si="13"/>
        <v>46223.335033809548</v>
      </c>
    </row>
    <row r="96" spans="1:5" x14ac:dyDescent="0.25">
      <c r="A96">
        <v>79</v>
      </c>
      <c r="B96" s="9">
        <f t="shared" si="10"/>
        <v>1161.8782639661028</v>
      </c>
      <c r="C96" s="9">
        <f t="shared" si="11"/>
        <v>1044.1317419336788</v>
      </c>
      <c r="D96" s="9">
        <f t="shared" si="12"/>
        <v>117.74652203242402</v>
      </c>
      <c r="E96" s="10">
        <f t="shared" si="13"/>
        <v>45179.203291875863</v>
      </c>
    </row>
    <row r="97" spans="1:5" x14ac:dyDescent="0.25">
      <c r="A97">
        <v>80</v>
      </c>
      <c r="B97" s="9">
        <f t="shared" si="10"/>
        <v>1161.8782639661028</v>
      </c>
      <c r="C97" s="9">
        <f t="shared" si="11"/>
        <v>1046.7914998474344</v>
      </c>
      <c r="D97" s="9">
        <f t="shared" si="12"/>
        <v>115.0867641186685</v>
      </c>
      <c r="E97" s="10">
        <f t="shared" si="13"/>
        <v>44132.411792028404</v>
      </c>
    </row>
    <row r="98" spans="1:5" x14ac:dyDescent="0.25">
      <c r="A98">
        <v>81</v>
      </c>
      <c r="B98" s="9">
        <f t="shared" si="10"/>
        <v>1161.8782639661028</v>
      </c>
      <c r="C98" s="9">
        <f t="shared" si="11"/>
        <v>1049.4580330672893</v>
      </c>
      <c r="D98" s="9">
        <f t="shared" si="12"/>
        <v>112.42023089881353</v>
      </c>
      <c r="E98" s="10">
        <f t="shared" si="13"/>
        <v>43082.953758961143</v>
      </c>
    </row>
    <row r="99" spans="1:5" x14ac:dyDescent="0.25">
      <c r="A99">
        <v>82</v>
      </c>
      <c r="B99" s="9">
        <f t="shared" si="10"/>
        <v>1161.8782639661028</v>
      </c>
      <c r="C99" s="9">
        <f t="shared" si="11"/>
        <v>1052.1313588522478</v>
      </c>
      <c r="D99" s="9">
        <f t="shared" si="12"/>
        <v>109.74690511385495</v>
      </c>
      <c r="E99" s="10">
        <f t="shared" si="13"/>
        <v>42030.822400108853</v>
      </c>
    </row>
    <row r="100" spans="1:5" x14ac:dyDescent="0.25">
      <c r="A100">
        <v>83</v>
      </c>
      <c r="B100" s="9">
        <f t="shared" si="10"/>
        <v>1161.8782639661028</v>
      </c>
      <c r="C100" s="9">
        <f t="shared" si="11"/>
        <v>1054.8114945052787</v>
      </c>
      <c r="D100" s="9">
        <f t="shared" si="12"/>
        <v>107.06676946082416</v>
      </c>
      <c r="E100" s="10">
        <f t="shared" si="13"/>
        <v>40976.010905603616</v>
      </c>
    </row>
    <row r="101" spans="1:5" x14ac:dyDescent="0.25">
      <c r="A101">
        <v>84</v>
      </c>
      <c r="B101" s="9">
        <f t="shared" si="10"/>
        <v>1161.8782639661028</v>
      </c>
      <c r="C101" s="9">
        <f t="shared" si="11"/>
        <v>1057.4984573734268</v>
      </c>
      <c r="D101" s="9">
        <f t="shared" si="12"/>
        <v>104.37980659267598</v>
      </c>
      <c r="E101" s="10">
        <f t="shared" si="13"/>
        <v>39918.512448230162</v>
      </c>
    </row>
    <row r="102" spans="1:5" x14ac:dyDescent="0.25">
      <c r="A102">
        <v>85</v>
      </c>
      <c r="B102" s="9">
        <f t="shared" si="10"/>
        <v>1161.8782639661028</v>
      </c>
      <c r="C102" s="9">
        <f t="shared" si="11"/>
        <v>1060.1922648479265</v>
      </c>
      <c r="D102" s="9">
        <f t="shared" si="12"/>
        <v>101.68599911817637</v>
      </c>
      <c r="E102" s="10">
        <f t="shared" si="13"/>
        <v>38858.320183382253</v>
      </c>
    </row>
    <row r="103" spans="1:5" x14ac:dyDescent="0.25">
      <c r="A103">
        <v>86</v>
      </c>
      <c r="B103" s="9">
        <f t="shared" si="10"/>
        <v>1161.8782639661028</v>
      </c>
      <c r="C103" s="9">
        <f t="shared" si="11"/>
        <v>1062.8929343643129</v>
      </c>
      <c r="D103" s="9">
        <f t="shared" si="12"/>
        <v>98.985329601790042</v>
      </c>
      <c r="E103" s="10">
        <f t="shared" si="13"/>
        <v>37795.427249017928</v>
      </c>
    </row>
    <row r="104" spans="1:5" x14ac:dyDescent="0.25">
      <c r="A104">
        <v>87</v>
      </c>
      <c r="B104" s="9">
        <f t="shared" si="10"/>
        <v>1161.8782639661028</v>
      </c>
      <c r="C104" s="9">
        <f t="shared" si="11"/>
        <v>1065.6004834025355</v>
      </c>
      <c r="D104" s="9">
        <f t="shared" si="12"/>
        <v>96.277780563567376</v>
      </c>
      <c r="E104" s="10">
        <f t="shared" si="13"/>
        <v>36729.826765615406</v>
      </c>
    </row>
    <row r="105" spans="1:5" x14ac:dyDescent="0.25">
      <c r="A105">
        <v>88</v>
      </c>
      <c r="B105" s="9">
        <f t="shared" si="10"/>
        <v>1161.8782639661028</v>
      </c>
      <c r="C105" s="9">
        <f t="shared" si="11"/>
        <v>1068.3149294870714</v>
      </c>
      <c r="D105" s="9">
        <f t="shared" si="12"/>
        <v>93.563334479031411</v>
      </c>
      <c r="E105" s="10">
        <f t="shared" si="13"/>
        <v>35661.511836128324</v>
      </c>
    </row>
    <row r="106" spans="1:5" x14ac:dyDescent="0.25">
      <c r="A106">
        <v>89</v>
      </c>
      <c r="B106" s="9">
        <f t="shared" si="10"/>
        <v>1161.8782639661028</v>
      </c>
      <c r="C106" s="9">
        <f t="shared" si="11"/>
        <v>1071.0362901870385</v>
      </c>
      <c r="D106" s="9">
        <f t="shared" si="12"/>
        <v>90.841973779064404</v>
      </c>
      <c r="E106" s="10">
        <f t="shared" si="13"/>
        <v>34590.475545941285</v>
      </c>
    </row>
    <row r="107" spans="1:5" x14ac:dyDescent="0.25">
      <c r="A107">
        <v>90</v>
      </c>
      <c r="B107" s="9">
        <f t="shared" si="10"/>
        <v>1161.8782639661028</v>
      </c>
      <c r="C107" s="9">
        <f t="shared" si="11"/>
        <v>1073.7645831163086</v>
      </c>
      <c r="D107" s="9">
        <f t="shared" si="12"/>
        <v>88.113680849794122</v>
      </c>
      <c r="E107" s="10">
        <f t="shared" si="13"/>
        <v>33516.71096282496</v>
      </c>
    </row>
    <row r="108" spans="1:5" x14ac:dyDescent="0.25">
      <c r="A108">
        <v>91</v>
      </c>
      <c r="B108" s="9">
        <f t="shared" si="10"/>
        <v>1161.8782639661028</v>
      </c>
      <c r="C108" s="9">
        <f t="shared" si="11"/>
        <v>1076.499825933623</v>
      </c>
      <c r="D108" s="9">
        <f t="shared" si="12"/>
        <v>85.378438032479806</v>
      </c>
      <c r="E108" s="10">
        <f t="shared" si="13"/>
        <v>32440.211136891376</v>
      </c>
    </row>
    <row r="109" spans="1:5" x14ac:dyDescent="0.25">
      <c r="A109">
        <v>92</v>
      </c>
      <c r="B109" s="9">
        <f t="shared" si="10"/>
        <v>1161.8782639661028</v>
      </c>
      <c r="C109" s="9">
        <f t="shared" si="11"/>
        <v>1079.242036342705</v>
      </c>
      <c r="D109" s="9">
        <f t="shared" si="12"/>
        <v>82.636227623397872</v>
      </c>
      <c r="E109" s="10">
        <f t="shared" si="13"/>
        <v>31360.969100548667</v>
      </c>
    </row>
    <row r="110" spans="1:5" x14ac:dyDescent="0.25">
      <c r="A110">
        <v>93</v>
      </c>
      <c r="B110" s="9">
        <f t="shared" si="10"/>
        <v>1161.8782639661028</v>
      </c>
      <c r="C110" s="9">
        <f t="shared" si="11"/>
        <v>1081.9912320923754</v>
      </c>
      <c r="D110" s="9">
        <f t="shared" si="12"/>
        <v>79.887031873727381</v>
      </c>
      <c r="E110" s="10">
        <f t="shared" si="13"/>
        <v>30278.977868456277</v>
      </c>
    </row>
    <row r="111" spans="1:5" x14ac:dyDescent="0.25">
      <c r="A111">
        <v>94</v>
      </c>
      <c r="B111" s="9">
        <f t="shared" si="10"/>
        <v>1161.8782639661028</v>
      </c>
      <c r="C111" s="9">
        <f t="shared" si="11"/>
        <v>1084.7474309766678</v>
      </c>
      <c r="D111" s="9">
        <f t="shared" si="12"/>
        <v>77.130832989435078</v>
      </c>
      <c r="E111" s="10">
        <f t="shared" si="13"/>
        <v>29194.230437479608</v>
      </c>
    </row>
    <row r="112" spans="1:5" x14ac:dyDescent="0.25">
      <c r="A112">
        <v>95</v>
      </c>
      <c r="B112" s="9">
        <f t="shared" si="10"/>
        <v>1161.8782639661028</v>
      </c>
      <c r="C112" s="9">
        <f t="shared" si="11"/>
        <v>1087.5106508349425</v>
      </c>
      <c r="D112" s="9">
        <f t="shared" si="12"/>
        <v>74.367613131160326</v>
      </c>
      <c r="E112" s="10">
        <f t="shared" si="13"/>
        <v>28106.719786644651</v>
      </c>
    </row>
    <row r="113" spans="1:5" x14ac:dyDescent="0.25">
      <c r="A113">
        <v>96</v>
      </c>
      <c r="B113" s="9">
        <f t="shared" si="10"/>
        <v>1161.8782639661028</v>
      </c>
      <c r="C113" s="9">
        <f t="shared" si="11"/>
        <v>1090.2809095520033</v>
      </c>
      <c r="D113" s="9">
        <f t="shared" si="12"/>
        <v>71.59735441409957</v>
      </c>
      <c r="E113" s="10">
        <f t="shared" si="13"/>
        <v>27016.438877092674</v>
      </c>
    </row>
    <row r="114" spans="1:5" x14ac:dyDescent="0.25">
      <c r="A114">
        <v>97</v>
      </c>
      <c r="B114" s="9">
        <f t="shared" si="10"/>
        <v>1161.8782639661028</v>
      </c>
      <c r="C114" s="9">
        <f t="shared" si="11"/>
        <v>1093.0582250582124</v>
      </c>
      <c r="D114" s="9">
        <f t="shared" si="12"/>
        <v>68.820038907890478</v>
      </c>
      <c r="E114" s="10">
        <f t="shared" si="13"/>
        <v>25923.380652034451</v>
      </c>
    </row>
    <row r="115" spans="1:5" x14ac:dyDescent="0.25">
      <c r="A115">
        <v>98</v>
      </c>
      <c r="B115" s="9">
        <f t="shared" si="10"/>
        <v>1161.8782639661028</v>
      </c>
      <c r="C115" s="9">
        <f t="shared" si="11"/>
        <v>1095.8426153296068</v>
      </c>
      <c r="D115" s="9">
        <f t="shared" si="12"/>
        <v>66.035648636496163</v>
      </c>
      <c r="E115" s="10">
        <f t="shared" si="13"/>
        <v>24827.538036704849</v>
      </c>
    </row>
    <row r="116" spans="1:5" x14ac:dyDescent="0.25">
      <c r="A116">
        <v>99</v>
      </c>
      <c r="B116" s="9">
        <f t="shared" si="10"/>
        <v>1161.8782639661028</v>
      </c>
      <c r="C116" s="9">
        <f t="shared" si="11"/>
        <v>1098.6340983880141</v>
      </c>
      <c r="D116" s="9">
        <f t="shared" si="12"/>
        <v>63.244165578088591</v>
      </c>
      <c r="E116" s="10">
        <f t="shared" si="13"/>
        <v>23728.903938316842</v>
      </c>
    </row>
    <row r="117" spans="1:5" x14ac:dyDescent="0.25">
      <c r="A117">
        <v>100</v>
      </c>
      <c r="B117" s="9">
        <f t="shared" si="10"/>
        <v>1161.8782639661028</v>
      </c>
      <c r="C117" s="9">
        <f t="shared" si="11"/>
        <v>1101.4326923011708</v>
      </c>
      <c r="D117" s="9">
        <f t="shared" si="12"/>
        <v>60.445571664932011</v>
      </c>
      <c r="E117" s="10">
        <f t="shared" si="13"/>
        <v>22627.471246015659</v>
      </c>
    </row>
    <row r="118" spans="1:5" x14ac:dyDescent="0.25">
      <c r="A118">
        <v>101</v>
      </c>
      <c r="B118" s="9">
        <f t="shared" si="10"/>
        <v>1161.8782639661028</v>
      </c>
      <c r="C118" s="9">
        <f t="shared" si="11"/>
        <v>1104.2384151828367</v>
      </c>
      <c r="D118" s="9">
        <f t="shared" si="12"/>
        <v>57.639848783266032</v>
      </c>
      <c r="E118" s="10">
        <f t="shared" si="13"/>
        <v>21523.232830832814</v>
      </c>
    </row>
    <row r="119" spans="1:5" x14ac:dyDescent="0.25">
      <c r="A119">
        <v>102</v>
      </c>
      <c r="B119" s="9">
        <f t="shared" si="10"/>
        <v>1161.8782639661028</v>
      </c>
      <c r="C119" s="9">
        <f t="shared" si="11"/>
        <v>1107.0512851929143</v>
      </c>
      <c r="D119" s="9">
        <f t="shared" si="12"/>
        <v>54.826978773188394</v>
      </c>
      <c r="E119" s="10">
        <f t="shared" si="13"/>
        <v>20416.18154563992</v>
      </c>
    </row>
    <row r="120" spans="1:5" x14ac:dyDescent="0.25">
      <c r="A120">
        <v>103</v>
      </c>
      <c r="B120" s="9">
        <f t="shared" si="10"/>
        <v>1161.8782639661028</v>
      </c>
      <c r="C120" s="9">
        <f t="shared" si="11"/>
        <v>1109.8713205375657</v>
      </c>
      <c r="D120" s="9">
        <f t="shared" si="12"/>
        <v>52.006943428537312</v>
      </c>
      <c r="E120" s="10">
        <f t="shared" si="13"/>
        <v>19306.310225102352</v>
      </c>
    </row>
    <row r="121" spans="1:5" x14ac:dyDescent="0.25">
      <c r="A121">
        <v>104</v>
      </c>
      <c r="B121" s="9">
        <f t="shared" si="10"/>
        <v>1161.8782639661028</v>
      </c>
      <c r="C121" s="9">
        <f t="shared" si="11"/>
        <v>1112.698539469329</v>
      </c>
      <c r="D121" s="9">
        <f t="shared" si="12"/>
        <v>49.179724496773858</v>
      </c>
      <c r="E121" s="10">
        <f t="shared" si="13"/>
        <v>18193.611685633034</v>
      </c>
    </row>
    <row r="122" spans="1:5" x14ac:dyDescent="0.25">
      <c r="A122">
        <v>105</v>
      </c>
      <c r="B122" s="9">
        <f t="shared" si="10"/>
        <v>1161.8782639661028</v>
      </c>
      <c r="C122" s="9">
        <f t="shared" si="11"/>
        <v>1115.5329602872393</v>
      </c>
      <c r="D122" s="9">
        <f t="shared" si="12"/>
        <v>46.345303678863566</v>
      </c>
      <c r="E122" s="10">
        <f t="shared" si="13"/>
        <v>17078.078725345782</v>
      </c>
    </row>
    <row r="123" spans="1:5" x14ac:dyDescent="0.25">
      <c r="A123">
        <v>106</v>
      </c>
      <c r="B123" s="9">
        <f t="shared" si="10"/>
        <v>1161.8782639661028</v>
      </c>
      <c r="C123" s="9">
        <f t="shared" si="11"/>
        <v>1118.3746013369446</v>
      </c>
      <c r="D123" s="9">
        <f t="shared" si="12"/>
        <v>43.503662629158207</v>
      </c>
      <c r="E123" s="10">
        <f t="shared" si="13"/>
        <v>15959.704124008829</v>
      </c>
    </row>
    <row r="124" spans="1:5" x14ac:dyDescent="0.25">
      <c r="A124">
        <v>107</v>
      </c>
      <c r="B124" s="9">
        <f t="shared" si="10"/>
        <v>1161.8782639661028</v>
      </c>
      <c r="C124" s="9">
        <f t="shared" si="11"/>
        <v>1121.2234810108259</v>
      </c>
      <c r="D124" s="9">
        <f t="shared" si="12"/>
        <v>40.65478295527695</v>
      </c>
      <c r="E124" s="10">
        <f t="shared" si="13"/>
        <v>14838.48064299798</v>
      </c>
    </row>
    <row r="125" spans="1:5" x14ac:dyDescent="0.25">
      <c r="A125">
        <v>108</v>
      </c>
      <c r="B125" s="9">
        <f t="shared" si="10"/>
        <v>1161.8782639661028</v>
      </c>
      <c r="C125" s="9">
        <f t="shared" si="11"/>
        <v>1124.0796177481157</v>
      </c>
      <c r="D125" s="9">
        <f t="shared" si="12"/>
        <v>37.798646217987262</v>
      </c>
      <c r="E125" s="10">
        <f t="shared" si="13"/>
        <v>13714.401025249899</v>
      </c>
    </row>
    <row r="126" spans="1:5" x14ac:dyDescent="0.25">
      <c r="A126">
        <v>109</v>
      </c>
      <c r="B126" s="9">
        <f t="shared" si="10"/>
        <v>1161.8782639661028</v>
      </c>
      <c r="C126" s="9">
        <f t="shared" si="11"/>
        <v>1126.943030035017</v>
      </c>
      <c r="D126" s="9">
        <f t="shared" si="12"/>
        <v>34.935233931085719</v>
      </c>
      <c r="E126" s="10">
        <f t="shared" si="13"/>
        <v>12587.457995214892</v>
      </c>
    </row>
    <row r="127" spans="1:5" x14ac:dyDescent="0.25">
      <c r="A127">
        <v>110</v>
      </c>
      <c r="B127" s="9">
        <f t="shared" si="10"/>
        <v>1161.8782639661028</v>
      </c>
      <c r="C127" s="9">
        <f t="shared" si="11"/>
        <v>1129.8137364048248</v>
      </c>
      <c r="D127" s="9">
        <f t="shared" si="12"/>
        <v>32.06452756127819</v>
      </c>
      <c r="E127" s="10">
        <f t="shared" si="13"/>
        <v>11457.644258810033</v>
      </c>
    </row>
    <row r="128" spans="1:5" x14ac:dyDescent="0.25">
      <c r="A128">
        <v>111</v>
      </c>
      <c r="B128" s="9">
        <f t="shared" si="10"/>
        <v>1161.8782639661028</v>
      </c>
      <c r="C128" s="9">
        <f t="shared" si="11"/>
        <v>1132.6917554380429</v>
      </c>
      <c r="D128" s="9">
        <f t="shared" si="12"/>
        <v>29.186508528059967</v>
      </c>
      <c r="E128" s="10">
        <f t="shared" si="13"/>
        <v>10324.952503371998</v>
      </c>
    </row>
    <row r="129" spans="1:5" x14ac:dyDescent="0.25">
      <c r="A129">
        <v>112</v>
      </c>
      <c r="B129" s="9">
        <f t="shared" si="10"/>
        <v>1161.8782639661028</v>
      </c>
      <c r="C129" s="9">
        <f t="shared" si="11"/>
        <v>1135.5771057625072</v>
      </c>
      <c r="D129" s="9">
        <f t="shared" si="12"/>
        <v>26.301158203595541</v>
      </c>
      <c r="E129" s="10">
        <f t="shared" si="13"/>
        <v>9189.3753976095177</v>
      </c>
    </row>
    <row r="130" spans="1:5" x14ac:dyDescent="0.25">
      <c r="A130">
        <v>113</v>
      </c>
      <c r="B130" s="9">
        <f t="shared" si="10"/>
        <v>1161.8782639661028</v>
      </c>
      <c r="C130" s="9">
        <f t="shared" si="11"/>
        <v>1138.4698060535047</v>
      </c>
      <c r="D130" s="9">
        <f t="shared" si="12"/>
        <v>23.408457912597918</v>
      </c>
      <c r="E130" s="10">
        <f t="shared" si="13"/>
        <v>8050.9055915559875</v>
      </c>
    </row>
    <row r="131" spans="1:5" x14ac:dyDescent="0.25">
      <c r="A131">
        <v>114</v>
      </c>
      <c r="B131" s="9">
        <f t="shared" si="10"/>
        <v>1161.8782639661028</v>
      </c>
      <c r="C131" s="9">
        <f t="shared" si="11"/>
        <v>1141.3698750338951</v>
      </c>
      <c r="D131" s="9">
        <f t="shared" si="12"/>
        <v>20.508388932207851</v>
      </c>
      <c r="E131" s="10">
        <f t="shared" si="13"/>
        <v>6909.5357165221067</v>
      </c>
    </row>
    <row r="132" spans="1:5" x14ac:dyDescent="0.25">
      <c r="A132">
        <v>115</v>
      </c>
      <c r="B132" s="9">
        <f t="shared" si="10"/>
        <v>1161.8782639661028</v>
      </c>
      <c r="C132" s="9">
        <f t="shared" si="11"/>
        <v>1144.2773314742301</v>
      </c>
      <c r="D132" s="9">
        <f t="shared" si="12"/>
        <v>17.600932491872598</v>
      </c>
      <c r="E132" s="10">
        <f t="shared" si="13"/>
        <v>5765.2583850478841</v>
      </c>
    </row>
    <row r="133" spans="1:5" x14ac:dyDescent="0.25">
      <c r="A133">
        <v>116</v>
      </c>
      <c r="B133" s="9">
        <f t="shared" si="10"/>
        <v>1161.8782639661028</v>
      </c>
      <c r="C133" s="9">
        <f t="shared" si="11"/>
        <v>1147.1921941928786</v>
      </c>
      <c r="D133" s="9">
        <f t="shared" si="12"/>
        <v>14.686069773224462</v>
      </c>
      <c r="E133" s="10">
        <f t="shared" si="13"/>
        <v>4618.0661908549955</v>
      </c>
    </row>
    <row r="134" spans="1:5" x14ac:dyDescent="0.25">
      <c r="A134">
        <v>117</v>
      </c>
      <c r="B134" s="9">
        <f t="shared" si="10"/>
        <v>1161.8782639661028</v>
      </c>
      <c r="C134" s="9">
        <f t="shared" si="11"/>
        <v>1150.114482056144</v>
      </c>
      <c r="D134" s="9">
        <f t="shared" si="12"/>
        <v>11.763781909958963</v>
      </c>
      <c r="E134" s="10">
        <f t="shared" si="13"/>
        <v>3467.9517087988352</v>
      </c>
    </row>
    <row r="135" spans="1:5" x14ac:dyDescent="0.25">
      <c r="A135">
        <v>118</v>
      </c>
      <c r="B135" s="9">
        <f t="shared" si="10"/>
        <v>1161.8782639661028</v>
      </c>
      <c r="C135" s="9">
        <f t="shared" si="11"/>
        <v>1153.0442139783902</v>
      </c>
      <c r="D135" s="9">
        <f t="shared" si="12"/>
        <v>8.8340499877127474</v>
      </c>
      <c r="E135" s="10">
        <f t="shared" si="13"/>
        <v>2314.9074948204507</v>
      </c>
    </row>
    <row r="136" spans="1:5" x14ac:dyDescent="0.25">
      <c r="A136">
        <v>119</v>
      </c>
      <c r="B136" s="9">
        <f t="shared" si="10"/>
        <v>1161.8782639661028</v>
      </c>
      <c r="C136" s="9">
        <f t="shared" si="11"/>
        <v>1155.9814089221616</v>
      </c>
      <c r="D136" s="9">
        <f t="shared" si="12"/>
        <v>5.8968550439411587</v>
      </c>
      <c r="E136" s="10">
        <f t="shared" si="13"/>
        <v>1158.9260858982889</v>
      </c>
    </row>
    <row r="137" spans="1:5" x14ac:dyDescent="0.25">
      <c r="A137">
        <v>120</v>
      </c>
      <c r="B137" s="9">
        <f t="shared" si="10"/>
        <v>1161.8782639661028</v>
      </c>
      <c r="C137" s="9">
        <f t="shared" si="11"/>
        <v>1158.9260858983073</v>
      </c>
      <c r="D137" s="9">
        <f t="shared" si="12"/>
        <v>2.9521780677955021</v>
      </c>
      <c r="E137" s="10">
        <f t="shared" si="13"/>
        <v>0</v>
      </c>
    </row>
  </sheetData>
  <mergeCells count="3">
    <mergeCell ref="A1:B1"/>
    <mergeCell ref="A7:B7"/>
    <mergeCell ref="A11:B1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workbookViewId="0">
      <selection activeCell="C5" sqref="C5"/>
    </sheetView>
  </sheetViews>
  <sheetFormatPr baseColWidth="10" defaultRowHeight="15" x14ac:dyDescent="0.25"/>
  <cols>
    <col min="1" max="1" width="33.140625" customWidth="1"/>
    <col min="2" max="2" width="22.85546875" customWidth="1"/>
    <col min="3" max="3" width="33.7109375" customWidth="1"/>
    <col min="4" max="4" width="32.7109375" customWidth="1"/>
    <col min="5" max="5" width="46.28515625" customWidth="1"/>
  </cols>
  <sheetData>
    <row r="1" spans="1:5" ht="21" x14ac:dyDescent="0.25">
      <c r="A1" s="22" t="s">
        <v>4</v>
      </c>
      <c r="B1" s="22"/>
    </row>
    <row r="2" spans="1:5" x14ac:dyDescent="0.25">
      <c r="A2" s="1" t="s">
        <v>0</v>
      </c>
      <c r="B2" s="2">
        <v>3.1E-2</v>
      </c>
    </row>
    <row r="3" spans="1:5" x14ac:dyDescent="0.25">
      <c r="A3" s="1" t="s">
        <v>2</v>
      </c>
      <c r="B3" s="3">
        <v>120000</v>
      </c>
    </row>
    <row r="4" spans="1:5" x14ac:dyDescent="0.25">
      <c r="A4" s="1" t="s">
        <v>16</v>
      </c>
      <c r="B4" s="1">
        <v>850</v>
      </c>
    </row>
    <row r="5" spans="1:5" x14ac:dyDescent="0.25">
      <c r="A5" s="6" t="s">
        <v>26</v>
      </c>
      <c r="B5" s="18">
        <f>NPER((1+B2)^(1/12)-1,-B4,B3)</f>
        <v>175.18977313948366</v>
      </c>
      <c r="C5" t="s">
        <v>36</v>
      </c>
      <c r="D5" s="14" t="s">
        <v>28</v>
      </c>
      <c r="E5" s="13"/>
    </row>
    <row r="6" spans="1:5" x14ac:dyDescent="0.25">
      <c r="A6" s="6" t="s">
        <v>34</v>
      </c>
      <c r="B6" s="18">
        <f>B5/12</f>
        <v>14.599147761623639</v>
      </c>
    </row>
    <row r="12" spans="1:5" x14ac:dyDescent="0.25">
      <c r="A12" s="13"/>
    </row>
    <row r="13" spans="1:5" x14ac:dyDescent="0.25">
      <c r="A13" s="13"/>
    </row>
  </sheetData>
  <mergeCells count="1">
    <mergeCell ref="A1:B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workbookViewId="0">
      <selection activeCell="A18" sqref="A18"/>
    </sheetView>
  </sheetViews>
  <sheetFormatPr baseColWidth="10" defaultRowHeight="15" x14ac:dyDescent="0.25"/>
  <cols>
    <col min="1" max="1" width="26.28515625" customWidth="1"/>
    <col min="2" max="2" width="22" customWidth="1"/>
    <col min="3" max="3" width="33.85546875" customWidth="1"/>
    <col min="4" max="4" width="34.5703125" customWidth="1"/>
    <col min="5" max="5" width="48.140625" customWidth="1"/>
  </cols>
  <sheetData>
    <row r="1" spans="1:5" ht="21" x14ac:dyDescent="0.25">
      <c r="A1" s="22" t="s">
        <v>4</v>
      </c>
      <c r="B1" s="22"/>
    </row>
    <row r="2" spans="1:5" x14ac:dyDescent="0.25">
      <c r="A2" s="1" t="s">
        <v>32</v>
      </c>
      <c r="B2" s="21">
        <v>960</v>
      </c>
    </row>
    <row r="3" spans="1:5" x14ac:dyDescent="0.25">
      <c r="A3" s="1" t="s">
        <v>2</v>
      </c>
      <c r="B3" s="3">
        <v>120000</v>
      </c>
    </row>
    <row r="4" spans="1:5" x14ac:dyDescent="0.25">
      <c r="A4" s="1" t="s">
        <v>5</v>
      </c>
      <c r="B4" s="1">
        <v>13</v>
      </c>
    </row>
    <row r="5" spans="1:5" x14ac:dyDescent="0.25">
      <c r="A5" s="6" t="s">
        <v>30</v>
      </c>
      <c r="B5" s="20">
        <f>RATE(12*B4,-B2,B3)</f>
        <v>2.9374321503299835E-3</v>
      </c>
      <c r="C5" t="s">
        <v>31</v>
      </c>
      <c r="D5" s="14" t="s">
        <v>33</v>
      </c>
    </row>
    <row r="6" spans="1:5" x14ac:dyDescent="0.25">
      <c r="A6" s="6" t="s">
        <v>0</v>
      </c>
      <c r="B6" s="19">
        <f>(1+B5)^12-1</f>
        <v>3.5824280379435081E-2</v>
      </c>
      <c r="C6" t="s">
        <v>29</v>
      </c>
      <c r="D6" s="14" t="s">
        <v>35</v>
      </c>
      <c r="E6" s="13"/>
    </row>
    <row r="13" spans="1:5" x14ac:dyDescent="0.25">
      <c r="A13" s="13"/>
    </row>
    <row r="14" spans="1:5" x14ac:dyDescent="0.25">
      <c r="A14" s="13"/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calcul-mensualite</vt:lpstr>
      <vt:lpstr>calcul-duree</vt:lpstr>
      <vt:lpstr>calcul-taux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fabien</dc:creator>
  <cp:lastModifiedBy>fabien</cp:lastModifiedBy>
  <dcterms:created xsi:type="dcterms:W3CDTF">2013-05-29T10:30:31Z</dcterms:created>
  <dcterms:modified xsi:type="dcterms:W3CDTF">2014-11-23T20:21:19Z</dcterms:modified>
</cp:coreProperties>
</file>